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hared/NCL mutations/"/>
    </mc:Choice>
  </mc:AlternateContent>
  <xr:revisionPtr revIDLastSave="0" documentId="8_{7DD129F3-4983-4F42-AD33-29BE26C416E6}" xr6:coauthVersionLast="47" xr6:coauthVersionMax="47" xr10:uidLastSave="{00000000-0000-0000-0000-000000000000}"/>
  <bookViews>
    <workbookView xWindow="25300" yWindow="3120" windowWidth="28760" windowHeight="20200" activeTab="1" xr2:uid="{00000000-000D-0000-FFFF-FFFF00000000}"/>
  </bookViews>
  <sheets>
    <sheet name="CLN 10" sheetId="1" r:id="rId1"/>
    <sheet name="Summary" sheetId="6" r:id="rId2"/>
  </sheets>
  <definedNames>
    <definedName name="_xlnm.Print_Area" localSheetId="0">'CLN 10'!$A$1:$M$36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6" l="1"/>
  <c r="I13" i="6"/>
  <c r="B13" i="6"/>
  <c r="F7" i="6"/>
  <c r="L13" i="6"/>
  <c r="K13" i="6"/>
  <c r="J13" i="6"/>
  <c r="H13" i="6"/>
  <c r="G13" i="6"/>
  <c r="F13" i="6"/>
  <c r="E13" i="6"/>
  <c r="D13" i="6"/>
  <c r="C13" i="6"/>
  <c r="G10" i="6"/>
  <c r="F10" i="6"/>
  <c r="E10" i="6"/>
  <c r="D10" i="6"/>
  <c r="C10" i="6"/>
  <c r="B10" i="6"/>
  <c r="A10" i="6" s="1"/>
  <c r="E7" i="6"/>
  <c r="D7" i="6"/>
  <c r="C7" i="6"/>
  <c r="B7" i="6"/>
  <c r="A7" i="6" s="1"/>
  <c r="D4" i="6"/>
  <c r="C4" i="6"/>
  <c r="B4" i="6"/>
  <c r="A4" i="6" s="1"/>
  <c r="B1" i="6"/>
</calcChain>
</file>

<file path=xl/sharedStrings.xml><?xml version="1.0" encoding="utf-8"?>
<sst xmlns="http://schemas.openxmlformats.org/spreadsheetml/2006/main" count="280" uniqueCount="160">
  <si>
    <t>Gene Symbol</t>
  </si>
  <si>
    <t>CTSD</t>
  </si>
  <si>
    <t>Gene ID</t>
  </si>
  <si>
    <t>Recommended Mutation nomenclature followed (http://www.hgvs.org/rec.html)</t>
  </si>
  <si>
    <t>Chromosomal Location</t>
  </si>
  <si>
    <t>11p15.5</t>
  </si>
  <si>
    <t>Polyphen and/or SIFT used to predict functional effects</t>
  </si>
  <si>
    <t>Genomic RefSeqGene</t>
  </si>
  <si>
    <t>NG_008655</t>
  </si>
  <si>
    <t>18238 bp</t>
  </si>
  <si>
    <t>Transcript RefSeq</t>
  </si>
  <si>
    <t>NM_001909.5</t>
  </si>
  <si>
    <t>Protein RefSeq</t>
  </si>
  <si>
    <t>NP_001900</t>
  </si>
  <si>
    <t>Additional notes</t>
  </si>
  <si>
    <t>Updated May 2023</t>
  </si>
  <si>
    <t>Identifier</t>
  </si>
  <si>
    <t>Location</t>
  </si>
  <si>
    <t>cDNA Change</t>
  </si>
  <si>
    <t>Amino acid</t>
  </si>
  <si>
    <t>Type of Mutation - DNA</t>
  </si>
  <si>
    <t>additional mutation information</t>
  </si>
  <si>
    <t>predicted functional effect</t>
  </si>
  <si>
    <t>clinvar classification</t>
  </si>
  <si>
    <t>rs number</t>
  </si>
  <si>
    <t>contig position (GRCh38.p7)</t>
  </si>
  <si>
    <t>Reference</t>
  </si>
  <si>
    <t>PMID</t>
  </si>
  <si>
    <t>Notes</t>
  </si>
  <si>
    <t>ctsd.001</t>
  </si>
  <si>
    <t>Exon 05</t>
  </si>
  <si>
    <t>c.685T&gt;A</t>
  </si>
  <si>
    <t>p.(Phe229Ile)</t>
  </si>
  <si>
    <t>substitution</t>
  </si>
  <si>
    <t>missense</t>
  </si>
  <si>
    <t>Probably damaging</t>
  </si>
  <si>
    <t>pathogenic</t>
  </si>
  <si>
    <t>rs121912789</t>
  </si>
  <si>
    <t>Steinfeld et al, 2006</t>
  </si>
  <si>
    <t xml:space="preserve">Effect of mutation studied by Bunk et al. (PMID33681191) in vitro </t>
  </si>
  <si>
    <t>ctsd.002</t>
  </si>
  <si>
    <t>Exon 09</t>
  </si>
  <si>
    <t>c.1149G&gt;C</t>
  </si>
  <si>
    <t>p.(Trp383Cys)</t>
  </si>
  <si>
    <t>rs121912790</t>
  </si>
  <si>
    <t>ctsd.003</t>
  </si>
  <si>
    <t>Exon 06</t>
  </si>
  <si>
    <t>c.764dup</t>
  </si>
  <si>
    <t>p.(Tyr255*)</t>
  </si>
  <si>
    <t>duplication</t>
  </si>
  <si>
    <t>nonsense</t>
  </si>
  <si>
    <t>NA</t>
  </si>
  <si>
    <t>rs786205105</t>
  </si>
  <si>
    <t>Siintola et al,  2006</t>
  </si>
  <si>
    <t>ctsd.004</t>
  </si>
  <si>
    <t>Exon 03</t>
  </si>
  <si>
    <t>c.299C&gt;T</t>
  </si>
  <si>
    <t>p.(Ser100Phe)</t>
  </si>
  <si>
    <t>Fritchie et al, 2009</t>
  </si>
  <si>
    <t>ctsd.005</t>
  </si>
  <si>
    <t>Intron 03</t>
  </si>
  <si>
    <t>c.353-17C&gt;T</t>
  </si>
  <si>
    <t>no significant impact on splicing signals</t>
  </si>
  <si>
    <t>benign</t>
  </si>
  <si>
    <t>rs7126177</t>
  </si>
  <si>
    <t>Kousi et al, 2012</t>
  </si>
  <si>
    <t>up to 5% occurence in Africans</t>
  </si>
  <si>
    <t>ctsd.006</t>
  </si>
  <si>
    <t>c.353-12C&gt;T</t>
  </si>
  <si>
    <t>benign/likely benign</t>
  </si>
  <si>
    <t>rs141523461</t>
  </si>
  <si>
    <t>&lt;1% occurence overall</t>
  </si>
  <si>
    <t>ctsd.007</t>
  </si>
  <si>
    <t>Intron 06</t>
  </si>
  <si>
    <t>c.827+13T&gt;C</t>
  </si>
  <si>
    <t>conflicting interpretations</t>
  </si>
  <si>
    <t>rs369602025</t>
  </si>
  <si>
    <t>ctsd.008</t>
  </si>
  <si>
    <t>c.828-17G&gt;A</t>
  </si>
  <si>
    <t>rs78735768</t>
  </si>
  <si>
    <t>&gt;5% occurence overall</t>
  </si>
  <si>
    <t>ctsd.009</t>
  </si>
  <si>
    <t>Exon 07</t>
  </si>
  <si>
    <t>c.845G&gt;A</t>
  </si>
  <si>
    <t>p.(Gly282Arg)</t>
  </si>
  <si>
    <t>Benign</t>
  </si>
  <si>
    <r>
      <t xml:space="preserve"> in </t>
    </r>
    <r>
      <rPr>
        <i/>
        <sz val="11"/>
        <rFont val="Calibri"/>
        <family val="2"/>
        <scheme val="minor"/>
      </rPr>
      <t>cis</t>
    </r>
    <r>
      <rPr>
        <sz val="11"/>
        <rFont val="Calibri"/>
        <family val="2"/>
        <scheme val="minor"/>
      </rPr>
      <t xml:space="preserve"> with p.Tyr255*; rs147278302</t>
    </r>
  </si>
  <si>
    <t>ctsd.010</t>
  </si>
  <si>
    <t>c.1196G&gt;A</t>
  </si>
  <si>
    <t>p.(Arg399His)</t>
  </si>
  <si>
    <t>uncertain significance</t>
  </si>
  <si>
    <t>rs797045138</t>
  </si>
  <si>
    <t>Hersheson et al, 2014</t>
  </si>
  <si>
    <t>ctsd.011</t>
  </si>
  <si>
    <t>Exon 04</t>
  </si>
  <si>
    <t>c.446G&gt;T</t>
  </si>
  <si>
    <t>p.(Gly149Val)</t>
  </si>
  <si>
    <t>rs797045137</t>
  </si>
  <si>
    <t>Hersheson et al, Neurology, 2014</t>
  </si>
  <si>
    <t>ctsd.013</t>
  </si>
  <si>
    <t>c.970G&gt;A</t>
  </si>
  <si>
    <t>p.(Glu324Lys)</t>
  </si>
  <si>
    <t>D. Callen, pers comm</t>
  </si>
  <si>
    <t>N.A.</t>
  </si>
  <si>
    <t>ctsd.014</t>
  </si>
  <si>
    <t>c.268dup</t>
  </si>
  <si>
    <t>p.(Gln90Profs*50)</t>
  </si>
  <si>
    <t>frameshift</t>
  </si>
  <si>
    <t>rs752612332</t>
  </si>
  <si>
    <t>Meyer et al. 2015</t>
  </si>
  <si>
    <t>very rare</t>
  </si>
  <si>
    <t>ctsd.015</t>
  </si>
  <si>
    <t>Exon 02</t>
  </si>
  <si>
    <t>c.205G&gt;A</t>
  </si>
  <si>
    <t>p.(Glu69Lys)</t>
  </si>
  <si>
    <t>probably damaging</t>
  </si>
  <si>
    <t>rs895654125</t>
  </si>
  <si>
    <t>Doccini et al. 2016</t>
  </si>
  <si>
    <t>0% frequency</t>
  </si>
  <si>
    <t>ctsd.016</t>
  </si>
  <si>
    <t>c.392A&gt;G</t>
  </si>
  <si>
    <t>p.(Tyr131Cys)</t>
  </si>
  <si>
    <t xml:space="preserve">rs759276912 </t>
  </si>
  <si>
    <t>Thottath et al. 2019</t>
  </si>
  <si>
    <t>ctsd.017</t>
  </si>
  <si>
    <t>c.644T&gt;C</t>
  </si>
  <si>
    <t>p.(Phe215Ser)</t>
  </si>
  <si>
    <t>Chartier et al. 2021</t>
  </si>
  <si>
    <t>ctsd.018</t>
  </si>
  <si>
    <t>c.686_688del</t>
  </si>
  <si>
    <t>p.(Phe229del)</t>
  </si>
  <si>
    <t>deletion</t>
  </si>
  <si>
    <t>rs1057519591</t>
  </si>
  <si>
    <t>Varvagiannis et al. 2018</t>
  </si>
  <si>
    <t>ctsd.019</t>
  </si>
  <si>
    <t>Exon 01</t>
  </si>
  <si>
    <t>c.57_63del</t>
  </si>
  <si>
    <t>p.(Ala20Serfs*25</t>
  </si>
  <si>
    <t>rs1318388119</t>
  </si>
  <si>
    <t>1763796:CGAGCGCG:C</t>
  </si>
  <si>
    <t>Regensburger et al. 2020</t>
  </si>
  <si>
    <t>ctsd.020</t>
  </si>
  <si>
    <t>Exon 08</t>
  </si>
  <si>
    <t>c.1064C&gt;T</t>
  </si>
  <si>
    <t>p.(Thr355Met)</t>
  </si>
  <si>
    <t>ctsd.021</t>
  </si>
  <si>
    <t>c.946G&gt;A</t>
  </si>
  <si>
    <t>p.(Gly316Arg)</t>
  </si>
  <si>
    <t>rs764766572</t>
  </si>
  <si>
    <t>de Geus, pers comm</t>
  </si>
  <si>
    <t>Removed from table</t>
  </si>
  <si>
    <t>ctsd.012</t>
  </si>
  <si>
    <t>p.(Lys331del)</t>
  </si>
  <si>
    <t>There is no lysine at position 331. With no nucleotide sequence data, this mutation cannot be further ascertained</t>
  </si>
  <si>
    <t>Number of mutations</t>
  </si>
  <si>
    <t>Count of mutation type</t>
  </si>
  <si>
    <t>Count of other mutation information</t>
  </si>
  <si>
    <t>Clinvar classification</t>
  </si>
  <si>
    <t>benign / likely benign</t>
  </si>
  <si>
    <t>Exon/Intron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</si>
</sst>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Verdana"/>
    </font>
    <font>
      <sz val="8"/>
      <name val="Calibri"/>
      <family val="2"/>
      <scheme val="minor"/>
    </font>
    <font>
      <u/>
      <sz val="11"/>
      <color rgb="FF0000CC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name val="Calibri"/>
      <scheme val="minor"/>
    </font>
    <font>
      <sz val="10"/>
      <name val="Verdana"/>
      <family val="2"/>
    </font>
    <font>
      <sz val="11"/>
      <name val="Calibri"/>
      <scheme val="minor"/>
    </font>
    <font>
      <sz val="11"/>
      <color rgb="FF444444"/>
      <name val="Calibri"/>
      <family val="2"/>
      <charset val="1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  <charset val="1"/>
    </font>
    <font>
      <sz val="12"/>
      <color rgb="FF212529"/>
      <name val="-Apple-System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48">
    <xf numFmtId="0" fontId="0" fillId="0" borderId="0" xfId="0"/>
    <xf numFmtId="0" fontId="1" fillId="0" borderId="0" xfId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1" applyFont="1" applyAlignment="1" applyProtection="1">
      <alignment horizontal="center" vertical="top" wrapText="1"/>
    </xf>
    <xf numFmtId="0" fontId="1" fillId="0" borderId="0" xfId="1" applyAlignment="1" applyProtection="1">
      <alignment horizontal="center" vertical="top" wrapText="1"/>
    </xf>
    <xf numFmtId="0" fontId="1" fillId="0" borderId="0" xfId="1" applyAlignment="1" applyProtection="1">
      <alignment horizontal="center" vertical="top"/>
    </xf>
    <xf numFmtId="0" fontId="3" fillId="0" borderId="0" xfId="1" applyFont="1" applyAlignment="1" applyProtection="1">
      <alignment horizontal="center" vertical="top" wrapText="1"/>
    </xf>
    <xf numFmtId="0" fontId="2" fillId="0" borderId="0" xfId="1" applyFont="1" applyAlignment="1" applyProtection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9" fillId="0" borderId="0" xfId="1" applyFont="1" applyAlignment="1" applyProtection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1" fillId="0" borderId="0" xfId="1" applyFont="1" applyAlignment="1" applyProtection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11" fillId="0" borderId="0" xfId="1" applyFont="1" applyFill="1" applyAlignment="1" applyProtection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vertical="top"/>
    </xf>
  </cellXfs>
  <cellStyles count="11">
    <cellStyle name="Followed Hyperlink" xfId="9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3" builtinId="9" hidden="1"/>
    <cellStyle name="Followed Hyperlink" xfId="8" builtinId="9" hidden="1"/>
    <cellStyle name="Followed Hyperlink" xfId="5" builtinId="9" hidden="1"/>
    <cellStyle name="Hyperlink" xfId="1" builtinId="8"/>
    <cellStyle name="Normal" xfId="0" builtinId="0"/>
    <cellStyle name="Normal 2" xfId="2" xr:uid="{00000000-0005-0000-0000-000009000000}"/>
    <cellStyle name="Normal 3" xfId="10" xr:uid="{2536EEB8-87A4-4B1A-9B4F-41ADC39855FC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9:M30" totalsRowShown="0" headerRowDxfId="15" dataDxfId="14" headerRowBorderDxfId="13">
  <autoFilter ref="A9:M30" xr:uid="{00000000-0009-0000-0100-000001000000}"/>
  <sortState xmlns:xlrd2="http://schemas.microsoft.com/office/spreadsheetml/2017/richdata2" ref="A10:M30">
    <sortCondition ref="A9:A30"/>
  </sortState>
  <tableColumns count="13">
    <tableColumn id="1" xr3:uid="{00000000-0010-0000-0000-000001000000}" name="Identifier" dataDxfId="12"/>
    <tableColumn id="2" xr3:uid="{00000000-0010-0000-0000-000002000000}" name="Location" dataDxfId="11"/>
    <tableColumn id="3" xr3:uid="{00000000-0010-0000-0000-000003000000}" name="cDNA Change" dataDxfId="10"/>
    <tableColumn id="4" xr3:uid="{00000000-0010-0000-0000-000004000000}" name="Amino acid" dataDxfId="9"/>
    <tableColumn id="9" xr3:uid="{00000000-0010-0000-0000-000009000000}" name="Type of Mutation - DNA" dataDxfId="8"/>
    <tableColumn id="10" xr3:uid="{00000000-0010-0000-0000-00000A000000}" name="additional mutation information" dataDxfId="7"/>
    <tableColumn id="11" xr3:uid="{00000000-0010-0000-0000-00000B000000}" name="predicted functional effect" dataDxfId="6"/>
    <tableColumn id="15" xr3:uid="{00000000-0010-0000-0000-00000F000000}" name="clinvar classification" dataDxfId="5"/>
    <tableColumn id="12" xr3:uid="{00000000-0010-0000-0000-00000C000000}" name="rs number" dataDxfId="4"/>
    <tableColumn id="5" xr3:uid="{00000000-0010-0000-0000-000005000000}" name="contig position (GRCh38.p7)" dataDxfId="3"/>
    <tableColumn id="6" xr3:uid="{00000000-0010-0000-0000-000006000000}" name="Reference" dataDxfId="2"/>
    <tableColumn id="7" xr3:uid="{00000000-0010-0000-0000-000007000000}" name="PMID" dataDxfId="1" dataCellStyle="Hyperlink"/>
    <tableColumn id="13" xr3:uid="{00000000-0010-0000-0000-00000D000000}" name="Not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25298308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://www.ncbi.nlm.nih.gov/pubmed?term=18762956" TargetMode="External"/><Relationship Id="rId7" Type="http://schemas.openxmlformats.org/officeDocument/2006/relationships/hyperlink" Target="http://www.ncbi.nlm.nih.gov/nuccore/207450712" TargetMode="External"/><Relationship Id="rId12" Type="http://schemas.openxmlformats.org/officeDocument/2006/relationships/hyperlink" Target="https://www.ncbi.nlm.nih.gov/protein/NP_001900" TargetMode="External"/><Relationship Id="rId2" Type="http://schemas.openxmlformats.org/officeDocument/2006/relationships/hyperlink" Target="http://www.ncbi.nlm.nih.gov/pubmed?term=16685649" TargetMode="External"/><Relationship Id="rId1" Type="http://schemas.openxmlformats.org/officeDocument/2006/relationships/hyperlink" Target="http://www.ncbi.nlm.nih.gov/pubmed?term=16670177" TargetMode="External"/><Relationship Id="rId6" Type="http://schemas.openxmlformats.org/officeDocument/2006/relationships/hyperlink" Target="https://www.ncbi.nlm.nih.gov/nuccore/NM_001909" TargetMode="External"/><Relationship Id="rId11" Type="http://schemas.openxmlformats.org/officeDocument/2006/relationships/hyperlink" Target="https://www.ncbi.nlm.nih.gov/pubmed/27072142" TargetMode="External"/><Relationship Id="rId5" Type="http://schemas.openxmlformats.org/officeDocument/2006/relationships/hyperlink" Target="http://www.ncbi.nlm.nih.gov/gene/1509" TargetMode="External"/><Relationship Id="rId10" Type="http://schemas.openxmlformats.org/officeDocument/2006/relationships/hyperlink" Target="https://www.ncbi.nlm.nih.gov/pubmed/25298308" TargetMode="External"/><Relationship Id="rId4" Type="http://schemas.openxmlformats.org/officeDocument/2006/relationships/hyperlink" Target="http://www.ncbi.nlm.nih.gov/pubmed?term=21990111" TargetMode="External"/><Relationship Id="rId9" Type="http://schemas.openxmlformats.org/officeDocument/2006/relationships/hyperlink" Target="http://www.ncbi.nlm.nih.gov/pubmed/25298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workbookViewId="0">
      <selection activeCell="A10" sqref="A10:A29"/>
    </sheetView>
  </sheetViews>
  <sheetFormatPr defaultColWidth="8.85546875" defaultRowHeight="15"/>
  <cols>
    <col min="1" max="1" width="10.85546875" style="7" customWidth="1"/>
    <col min="2" max="2" width="9.28515625" style="7" customWidth="1"/>
    <col min="3" max="3" width="12.42578125" style="41" customWidth="1"/>
    <col min="4" max="4" width="13.140625" style="7" customWidth="1"/>
    <col min="5" max="5" width="14.42578125" style="7" customWidth="1"/>
    <col min="6" max="6" width="17.42578125" style="7" customWidth="1"/>
    <col min="7" max="7" width="12" style="7" customWidth="1"/>
    <col min="8" max="8" width="14.5703125" style="7" customWidth="1"/>
    <col min="9" max="9" width="14.85546875" style="7" customWidth="1"/>
    <col min="10" max="10" width="24.28515625" style="7" bestFit="1" customWidth="1"/>
    <col min="11" max="11" width="17.140625" style="7" customWidth="1"/>
    <col min="12" max="12" width="10.140625" style="7" customWidth="1"/>
    <col min="13" max="13" width="31.28515625" style="15" customWidth="1"/>
    <col min="14" max="16384" width="8.85546875" style="7"/>
  </cols>
  <sheetData>
    <row r="1" spans="1:13">
      <c r="A1" s="43" t="s">
        <v>0</v>
      </c>
      <c r="B1" s="43"/>
      <c r="C1" s="43"/>
      <c r="D1" s="6" t="s">
        <v>1</v>
      </c>
    </row>
    <row r="2" spans="1:13">
      <c r="A2" s="43" t="s">
        <v>2</v>
      </c>
      <c r="B2" s="43"/>
      <c r="C2" s="43"/>
      <c r="D2" s="8">
        <v>1509</v>
      </c>
      <c r="H2" s="3" t="s">
        <v>3</v>
      </c>
      <c r="I2" s="3"/>
      <c r="J2" s="3"/>
      <c r="K2" s="3"/>
      <c r="L2" s="3"/>
    </row>
    <row r="3" spans="1:13">
      <c r="A3" s="43" t="s">
        <v>4</v>
      </c>
      <c r="B3" s="43"/>
      <c r="C3" s="43"/>
      <c r="D3" s="5" t="s">
        <v>5</v>
      </c>
      <c r="H3" s="44" t="s">
        <v>6</v>
      </c>
      <c r="I3" s="44"/>
      <c r="J3" s="44"/>
      <c r="K3" s="44"/>
      <c r="L3" s="44"/>
    </row>
    <row r="4" spans="1:13">
      <c r="A4" s="43" t="s">
        <v>7</v>
      </c>
      <c r="B4" s="43"/>
      <c r="C4" s="43"/>
      <c r="D4" s="9" t="s">
        <v>8</v>
      </c>
      <c r="E4" s="7" t="s">
        <v>9</v>
      </c>
    </row>
    <row r="5" spans="1:13">
      <c r="A5" s="45" t="s">
        <v>10</v>
      </c>
      <c r="B5" s="45"/>
      <c r="C5" s="45"/>
      <c r="D5" s="10" t="s">
        <v>11</v>
      </c>
      <c r="E5" s="7">
        <v>2055</v>
      </c>
    </row>
    <row r="6" spans="1:13">
      <c r="A6" s="45" t="s">
        <v>12</v>
      </c>
      <c r="B6" s="45"/>
      <c r="C6" s="45"/>
      <c r="D6" s="10" t="s">
        <v>13</v>
      </c>
      <c r="E6" s="7">
        <v>412</v>
      </c>
    </row>
    <row r="7" spans="1:13">
      <c r="A7" s="46" t="s">
        <v>14</v>
      </c>
      <c r="B7" s="46"/>
      <c r="C7" s="46"/>
      <c r="D7" s="3" t="s">
        <v>15</v>
      </c>
    </row>
    <row r="8" spans="1:13" s="2" customFormat="1">
      <c r="J8" s="4"/>
      <c r="M8" s="15"/>
    </row>
    <row r="9" spans="1:13" s="18" customFormat="1" ht="45.75">
      <c r="A9" s="17" t="s">
        <v>16</v>
      </c>
      <c r="B9" s="17" t="s">
        <v>17</v>
      </c>
      <c r="C9" s="39" t="s">
        <v>18</v>
      </c>
      <c r="D9" s="17" t="s">
        <v>19</v>
      </c>
      <c r="E9" s="17" t="s">
        <v>20</v>
      </c>
      <c r="F9" s="17" t="s">
        <v>21</v>
      </c>
      <c r="G9" s="17" t="s">
        <v>22</v>
      </c>
      <c r="H9" s="17" t="s">
        <v>23</v>
      </c>
      <c r="I9" s="17" t="s">
        <v>24</v>
      </c>
      <c r="J9" s="19" t="s">
        <v>25</v>
      </c>
      <c r="K9" s="17" t="s">
        <v>26</v>
      </c>
      <c r="L9" s="17" t="s">
        <v>27</v>
      </c>
      <c r="M9" s="24" t="s">
        <v>28</v>
      </c>
    </row>
    <row r="10" spans="1:13" ht="30.75">
      <c r="A10" s="5" t="s">
        <v>29</v>
      </c>
      <c r="B10" s="7" t="s">
        <v>30</v>
      </c>
      <c r="C10" s="5" t="s">
        <v>31</v>
      </c>
      <c r="D10" s="5" t="s">
        <v>32</v>
      </c>
      <c r="E10" s="5" t="s">
        <v>33</v>
      </c>
      <c r="F10" s="5" t="s">
        <v>34</v>
      </c>
      <c r="G10" s="5" t="s">
        <v>35</v>
      </c>
      <c r="H10" s="7" t="s">
        <v>36</v>
      </c>
      <c r="I10" s="7" t="s">
        <v>37</v>
      </c>
      <c r="J10" s="7">
        <v>1757343</v>
      </c>
      <c r="K10" s="12" t="s">
        <v>38</v>
      </c>
      <c r="L10" s="11">
        <v>16685649</v>
      </c>
      <c r="M10" s="25" t="s">
        <v>39</v>
      </c>
    </row>
    <row r="11" spans="1:13" ht="30.75">
      <c r="A11" s="5" t="s">
        <v>40</v>
      </c>
      <c r="B11" s="7" t="s">
        <v>41</v>
      </c>
      <c r="C11" s="5" t="s">
        <v>42</v>
      </c>
      <c r="D11" s="5" t="s">
        <v>43</v>
      </c>
      <c r="E11" s="5" t="s">
        <v>33</v>
      </c>
      <c r="F11" s="5" t="s">
        <v>34</v>
      </c>
      <c r="G11" s="5" t="s">
        <v>35</v>
      </c>
      <c r="H11" s="7" t="s">
        <v>36</v>
      </c>
      <c r="I11" s="7" t="s">
        <v>44</v>
      </c>
      <c r="J11" s="7">
        <v>1753593</v>
      </c>
      <c r="K11" s="12" t="s">
        <v>38</v>
      </c>
      <c r="L11" s="11">
        <v>16685649</v>
      </c>
      <c r="M11" s="25" t="s">
        <v>39</v>
      </c>
    </row>
    <row r="12" spans="1:13" ht="30.75">
      <c r="A12" s="5" t="s">
        <v>45</v>
      </c>
      <c r="B12" s="7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51</v>
      </c>
      <c r="H12" s="7" t="s">
        <v>36</v>
      </c>
      <c r="I12" s="7" t="s">
        <v>52</v>
      </c>
      <c r="J12" s="7">
        <v>1754968</v>
      </c>
      <c r="K12" s="12" t="s">
        <v>53</v>
      </c>
      <c r="L12" s="11">
        <v>16670177</v>
      </c>
      <c r="M12" s="25" t="s">
        <v>39</v>
      </c>
    </row>
    <row r="13" spans="1:13" ht="30.75">
      <c r="A13" s="5" t="s">
        <v>54</v>
      </c>
      <c r="B13" s="7" t="s">
        <v>55</v>
      </c>
      <c r="C13" s="13" t="s">
        <v>56</v>
      </c>
      <c r="D13" s="5" t="s">
        <v>57</v>
      </c>
      <c r="E13" s="5" t="s">
        <v>33</v>
      </c>
      <c r="F13" s="5" t="s">
        <v>34</v>
      </c>
      <c r="G13" s="5" t="s">
        <v>35</v>
      </c>
      <c r="H13" s="7" t="s">
        <v>51</v>
      </c>
      <c r="I13" s="7" t="s">
        <v>51</v>
      </c>
      <c r="J13" s="7">
        <v>1759569</v>
      </c>
      <c r="K13" s="12" t="s">
        <v>58</v>
      </c>
      <c r="L13" s="11">
        <v>18762956</v>
      </c>
      <c r="M13" s="25" t="s">
        <v>39</v>
      </c>
    </row>
    <row r="14" spans="1:13" ht="76.5">
      <c r="A14" s="5" t="s">
        <v>59</v>
      </c>
      <c r="B14" s="7" t="s">
        <v>60</v>
      </c>
      <c r="C14" s="5" t="s">
        <v>61</v>
      </c>
      <c r="D14" s="5" t="s">
        <v>51</v>
      </c>
      <c r="E14" s="5" t="s">
        <v>33</v>
      </c>
      <c r="F14" s="5" t="s">
        <v>51</v>
      </c>
      <c r="G14" s="5" t="s">
        <v>62</v>
      </c>
      <c r="H14" s="7" t="s">
        <v>63</v>
      </c>
      <c r="I14" s="7" t="s">
        <v>64</v>
      </c>
      <c r="J14" s="7">
        <v>1759104</v>
      </c>
      <c r="K14" s="12" t="s">
        <v>65</v>
      </c>
      <c r="L14" s="11">
        <v>21990111</v>
      </c>
      <c r="M14" s="15" t="s">
        <v>66</v>
      </c>
    </row>
    <row r="15" spans="1:13" ht="76.5">
      <c r="A15" s="5" t="s">
        <v>67</v>
      </c>
      <c r="B15" s="7" t="s">
        <v>60</v>
      </c>
      <c r="C15" s="5" t="s">
        <v>68</v>
      </c>
      <c r="D15" s="5" t="s">
        <v>51</v>
      </c>
      <c r="E15" s="5" t="s">
        <v>33</v>
      </c>
      <c r="F15" s="5" t="s">
        <v>51</v>
      </c>
      <c r="G15" s="5" t="s">
        <v>62</v>
      </c>
      <c r="H15" s="7" t="s">
        <v>69</v>
      </c>
      <c r="I15" s="7" t="s">
        <v>70</v>
      </c>
      <c r="J15" s="7">
        <v>1759099</v>
      </c>
      <c r="K15" s="12" t="s">
        <v>65</v>
      </c>
      <c r="L15" s="11">
        <v>21990111</v>
      </c>
      <c r="M15" s="15" t="s">
        <v>71</v>
      </c>
    </row>
    <row r="16" spans="1:13" ht="76.5">
      <c r="A16" s="5" t="s">
        <v>72</v>
      </c>
      <c r="B16" s="7" t="s">
        <v>73</v>
      </c>
      <c r="C16" s="5" t="s">
        <v>74</v>
      </c>
      <c r="D16" s="5" t="s">
        <v>51</v>
      </c>
      <c r="E16" s="5" t="s">
        <v>33</v>
      </c>
      <c r="F16" s="5" t="s">
        <v>51</v>
      </c>
      <c r="G16" s="5" t="s">
        <v>62</v>
      </c>
      <c r="H16" s="7" t="s">
        <v>75</v>
      </c>
      <c r="I16" s="7" t="s">
        <v>76</v>
      </c>
      <c r="J16" s="7">
        <v>1754893</v>
      </c>
      <c r="K16" s="12" t="s">
        <v>65</v>
      </c>
      <c r="L16" s="11">
        <v>21990111</v>
      </c>
      <c r="M16" s="15" t="s">
        <v>71</v>
      </c>
    </row>
    <row r="17" spans="1:13" ht="76.5">
      <c r="A17" s="5" t="s">
        <v>77</v>
      </c>
      <c r="B17" s="7" t="s">
        <v>73</v>
      </c>
      <c r="C17" s="5" t="s">
        <v>78</v>
      </c>
      <c r="D17" s="5" t="s">
        <v>51</v>
      </c>
      <c r="E17" s="5" t="s">
        <v>33</v>
      </c>
      <c r="F17" s="5" t="s">
        <v>51</v>
      </c>
      <c r="G17" s="5" t="s">
        <v>62</v>
      </c>
      <c r="H17" s="7" t="s">
        <v>63</v>
      </c>
      <c r="I17" s="7" t="s">
        <v>79</v>
      </c>
      <c r="J17" s="7">
        <v>1754155</v>
      </c>
      <c r="K17" s="12" t="s">
        <v>65</v>
      </c>
      <c r="L17" s="11">
        <v>21990111</v>
      </c>
      <c r="M17" s="15" t="s">
        <v>80</v>
      </c>
    </row>
    <row r="18" spans="1:13" ht="30.75">
      <c r="A18" s="5" t="s">
        <v>81</v>
      </c>
      <c r="B18" s="7" t="s">
        <v>82</v>
      </c>
      <c r="C18" s="5" t="s">
        <v>83</v>
      </c>
      <c r="D18" s="5" t="s">
        <v>84</v>
      </c>
      <c r="E18" s="5" t="s">
        <v>33</v>
      </c>
      <c r="F18" s="5" t="s">
        <v>34</v>
      </c>
      <c r="G18" s="5" t="s">
        <v>85</v>
      </c>
      <c r="H18" s="7" t="s">
        <v>51</v>
      </c>
      <c r="I18" s="7" t="s">
        <v>51</v>
      </c>
      <c r="J18" s="7">
        <v>1754121</v>
      </c>
      <c r="K18" s="12" t="s">
        <v>53</v>
      </c>
      <c r="L18" s="11">
        <v>16670177</v>
      </c>
      <c r="M18" s="25" t="s">
        <v>86</v>
      </c>
    </row>
    <row r="19" spans="1:13" ht="30.75">
      <c r="A19" s="5" t="s">
        <v>87</v>
      </c>
      <c r="B19" s="4" t="s">
        <v>41</v>
      </c>
      <c r="C19" s="5" t="s">
        <v>88</v>
      </c>
      <c r="D19" s="7" t="s">
        <v>89</v>
      </c>
      <c r="E19" s="5" t="s">
        <v>33</v>
      </c>
      <c r="F19" s="5" t="s">
        <v>34</v>
      </c>
      <c r="G19" s="5" t="s">
        <v>35</v>
      </c>
      <c r="H19" s="7" t="s">
        <v>90</v>
      </c>
      <c r="I19" s="7" t="s">
        <v>91</v>
      </c>
      <c r="J19" s="4">
        <v>1753546</v>
      </c>
      <c r="K19" s="12" t="s">
        <v>92</v>
      </c>
      <c r="L19" s="9">
        <v>25298308</v>
      </c>
      <c r="M19" s="25" t="s">
        <v>39</v>
      </c>
    </row>
    <row r="20" spans="1:13" ht="30.75">
      <c r="A20" s="5" t="s">
        <v>93</v>
      </c>
      <c r="B20" s="4" t="s">
        <v>94</v>
      </c>
      <c r="C20" s="5" t="s">
        <v>95</v>
      </c>
      <c r="D20" s="7" t="s">
        <v>96</v>
      </c>
      <c r="E20" s="5" t="s">
        <v>33</v>
      </c>
      <c r="F20" s="5" t="s">
        <v>34</v>
      </c>
      <c r="G20" s="5" t="s">
        <v>35</v>
      </c>
      <c r="H20" s="7" t="s">
        <v>36</v>
      </c>
      <c r="I20" s="7" t="s">
        <v>97</v>
      </c>
      <c r="J20" s="4">
        <v>1758994</v>
      </c>
      <c r="K20" s="12" t="s">
        <v>98</v>
      </c>
      <c r="L20" s="9">
        <v>25298308</v>
      </c>
      <c r="M20" s="25" t="s">
        <v>39</v>
      </c>
    </row>
    <row r="21" spans="1:13" ht="30.75">
      <c r="A21" s="5" t="s">
        <v>99</v>
      </c>
      <c r="B21" s="5" t="s">
        <v>82</v>
      </c>
      <c r="C21" s="5" t="s">
        <v>100</v>
      </c>
      <c r="D21" s="5" t="s">
        <v>101</v>
      </c>
      <c r="E21" s="5" t="s">
        <v>33</v>
      </c>
      <c r="F21" s="5" t="s">
        <v>34</v>
      </c>
      <c r="G21" s="5" t="s">
        <v>35</v>
      </c>
      <c r="H21" s="7" t="s">
        <v>90</v>
      </c>
      <c r="I21" s="7" t="s">
        <v>51</v>
      </c>
      <c r="J21" s="4">
        <v>1753996</v>
      </c>
      <c r="K21" s="12" t="s">
        <v>102</v>
      </c>
      <c r="L21" s="14" t="s">
        <v>103</v>
      </c>
    </row>
    <row r="22" spans="1:13" ht="45.75">
      <c r="A22" s="5" t="s">
        <v>104</v>
      </c>
      <c r="B22" s="7" t="s">
        <v>55</v>
      </c>
      <c r="C22" s="5" t="s">
        <v>105</v>
      </c>
      <c r="D22" s="5" t="s">
        <v>106</v>
      </c>
      <c r="E22" s="5" t="s">
        <v>49</v>
      </c>
      <c r="F22" s="5" t="s">
        <v>107</v>
      </c>
      <c r="G22" s="7" t="s">
        <v>51</v>
      </c>
      <c r="H22" s="7" t="s">
        <v>36</v>
      </c>
      <c r="I22" s="7" t="s">
        <v>108</v>
      </c>
      <c r="J22" s="4">
        <v>1759599</v>
      </c>
      <c r="K22" s="12" t="s">
        <v>109</v>
      </c>
      <c r="L22" s="10">
        <v>26059544</v>
      </c>
      <c r="M22" s="15" t="s">
        <v>110</v>
      </c>
    </row>
    <row r="23" spans="1:13" ht="30.75">
      <c r="A23" s="5" t="s">
        <v>111</v>
      </c>
      <c r="B23" s="5" t="s">
        <v>112</v>
      </c>
      <c r="C23" s="5" t="s">
        <v>113</v>
      </c>
      <c r="D23" s="5" t="s">
        <v>114</v>
      </c>
      <c r="E23" s="5" t="s">
        <v>33</v>
      </c>
      <c r="F23" s="5" t="s">
        <v>34</v>
      </c>
      <c r="G23" s="5" t="s">
        <v>115</v>
      </c>
      <c r="H23" s="4" t="s">
        <v>51</v>
      </c>
      <c r="I23" s="7" t="s">
        <v>116</v>
      </c>
      <c r="J23" s="4">
        <v>1761332</v>
      </c>
      <c r="K23" s="12" t="s">
        <v>117</v>
      </c>
      <c r="L23" s="1">
        <v>27072142</v>
      </c>
      <c r="M23" s="15" t="s">
        <v>118</v>
      </c>
    </row>
    <row r="24" spans="1:13" ht="30.75">
      <c r="A24" s="5" t="s">
        <v>119</v>
      </c>
      <c r="B24" s="7" t="s">
        <v>94</v>
      </c>
      <c r="C24" s="4" t="s">
        <v>120</v>
      </c>
      <c r="D24" s="2" t="s">
        <v>121</v>
      </c>
      <c r="E24" s="20" t="s">
        <v>33</v>
      </c>
      <c r="F24" s="20" t="s">
        <v>34</v>
      </c>
      <c r="G24" s="20" t="s">
        <v>35</v>
      </c>
      <c r="H24" s="20" t="s">
        <v>51</v>
      </c>
      <c r="I24" s="20" t="s">
        <v>122</v>
      </c>
      <c r="J24" s="4">
        <v>1759048</v>
      </c>
      <c r="K24" s="12" t="s">
        <v>123</v>
      </c>
      <c r="L24" s="23">
        <v>31086824</v>
      </c>
      <c r="M24" s="26"/>
    </row>
    <row r="25" spans="1:13" ht="30.75">
      <c r="A25" s="5" t="s">
        <v>124</v>
      </c>
      <c r="B25" s="7" t="s">
        <v>30</v>
      </c>
      <c r="C25" s="4" t="s">
        <v>125</v>
      </c>
      <c r="D25" s="2" t="s">
        <v>126</v>
      </c>
      <c r="E25" s="20" t="s">
        <v>33</v>
      </c>
      <c r="F25" s="20" t="s">
        <v>34</v>
      </c>
      <c r="G25" s="20" t="s">
        <v>35</v>
      </c>
      <c r="H25" s="20" t="s">
        <v>51</v>
      </c>
      <c r="I25" s="20" t="s">
        <v>51</v>
      </c>
      <c r="J25" s="4">
        <v>1757384</v>
      </c>
      <c r="K25" s="12" t="s">
        <v>127</v>
      </c>
      <c r="L25" s="23">
        <v>34491000</v>
      </c>
      <c r="M25" s="26"/>
    </row>
    <row r="26" spans="1:13" ht="30.75">
      <c r="A26" s="5" t="s">
        <v>128</v>
      </c>
      <c r="B26" s="7" t="s">
        <v>30</v>
      </c>
      <c r="C26" s="4" t="s">
        <v>129</v>
      </c>
      <c r="D26" s="4" t="s">
        <v>130</v>
      </c>
      <c r="E26" s="20" t="s">
        <v>131</v>
      </c>
      <c r="F26" s="20" t="s">
        <v>131</v>
      </c>
      <c r="G26" s="20" t="s">
        <v>51</v>
      </c>
      <c r="H26" s="20" t="s">
        <v>75</v>
      </c>
      <c r="I26" s="20" t="s">
        <v>132</v>
      </c>
      <c r="J26" s="4">
        <v>1757339</v>
      </c>
      <c r="K26" s="12" t="s">
        <v>133</v>
      </c>
      <c r="L26" s="23">
        <v>29284168</v>
      </c>
      <c r="M26" s="26"/>
    </row>
    <row r="27" spans="1:13" ht="30.75">
      <c r="A27" s="5" t="s">
        <v>134</v>
      </c>
      <c r="B27" s="20" t="s">
        <v>135</v>
      </c>
      <c r="C27" s="4" t="s">
        <v>136</v>
      </c>
      <c r="D27" s="4" t="s">
        <v>137</v>
      </c>
      <c r="E27" s="20" t="s">
        <v>131</v>
      </c>
      <c r="F27" s="20" t="s">
        <v>107</v>
      </c>
      <c r="G27" s="20" t="s">
        <v>51</v>
      </c>
      <c r="H27" s="20" t="s">
        <v>51</v>
      </c>
      <c r="I27" s="38" t="s">
        <v>138</v>
      </c>
      <c r="J27" s="38" t="s">
        <v>139</v>
      </c>
      <c r="K27" s="38" t="s">
        <v>140</v>
      </c>
      <c r="L27" s="23">
        <v>32421885</v>
      </c>
      <c r="M27" s="26"/>
    </row>
    <row r="28" spans="1:13" ht="30.75">
      <c r="A28" s="5" t="s">
        <v>141</v>
      </c>
      <c r="B28" s="20" t="s">
        <v>142</v>
      </c>
      <c r="C28" s="4" t="s">
        <v>143</v>
      </c>
      <c r="D28" s="4" t="s">
        <v>144</v>
      </c>
      <c r="E28" s="20" t="s">
        <v>33</v>
      </c>
      <c r="F28" s="20" t="s">
        <v>34</v>
      </c>
      <c r="G28" s="20" t="s">
        <v>35</v>
      </c>
      <c r="H28" s="20" t="s">
        <v>51</v>
      </c>
      <c r="I28" s="38" t="s">
        <v>138</v>
      </c>
      <c r="J28" s="38">
        <v>1753810</v>
      </c>
      <c r="K28" s="38" t="s">
        <v>140</v>
      </c>
      <c r="L28" s="23">
        <v>32421885</v>
      </c>
      <c r="M28" s="26"/>
    </row>
    <row r="29" spans="1:13">
      <c r="A29" s="5" t="s">
        <v>145</v>
      </c>
      <c r="B29" s="20" t="s">
        <v>82</v>
      </c>
      <c r="C29" s="4" t="s">
        <v>146</v>
      </c>
      <c r="D29" s="4" t="s">
        <v>147</v>
      </c>
      <c r="E29" s="20" t="s">
        <v>33</v>
      </c>
      <c r="F29" s="20" t="s">
        <v>34</v>
      </c>
      <c r="G29" s="20" t="s">
        <v>35</v>
      </c>
      <c r="H29" s="20" t="s">
        <v>90</v>
      </c>
      <c r="I29" s="20" t="s">
        <v>148</v>
      </c>
      <c r="J29" s="38">
        <v>1754020</v>
      </c>
      <c r="K29" s="20" t="s">
        <v>149</v>
      </c>
      <c r="L29" s="23" t="s">
        <v>51</v>
      </c>
      <c r="M29" s="26"/>
    </row>
    <row r="30" spans="1:13">
      <c r="A30" s="20"/>
      <c r="B30" s="20"/>
      <c r="C30" s="40"/>
      <c r="D30" s="20"/>
      <c r="E30" s="20"/>
      <c r="F30" s="20"/>
      <c r="G30" s="20"/>
      <c r="H30" s="20"/>
      <c r="I30" s="20"/>
      <c r="J30" s="20"/>
      <c r="K30" s="20"/>
      <c r="L30" s="14"/>
      <c r="M30" s="26"/>
    </row>
    <row r="32" spans="1:13">
      <c r="A32" t="s">
        <v>150</v>
      </c>
      <c r="B32"/>
      <c r="C32"/>
      <c r="D32"/>
      <c r="E32"/>
      <c r="F32"/>
      <c r="G32"/>
      <c r="H32"/>
      <c r="I32"/>
      <c r="J32"/>
      <c r="K32"/>
      <c r="L32"/>
      <c r="M32" s="27"/>
    </row>
    <row r="33" spans="1:13" ht="60.75">
      <c r="A33" s="5" t="s">
        <v>151</v>
      </c>
      <c r="B33" s="20"/>
      <c r="C33" s="20"/>
      <c r="D33" s="20" t="s">
        <v>152</v>
      </c>
      <c r="E33" s="20"/>
      <c r="F33" s="20" t="s">
        <v>131</v>
      </c>
      <c r="G33" s="20"/>
      <c r="H33" s="20"/>
      <c r="I33" s="20"/>
      <c r="J33" s="20"/>
      <c r="K33" s="38"/>
      <c r="L33" s="14"/>
      <c r="M33" s="26" t="s">
        <v>153</v>
      </c>
    </row>
    <row r="34" spans="1:13">
      <c r="F34" s="3"/>
      <c r="G34" s="3"/>
      <c r="H34" s="3"/>
      <c r="I34" s="3"/>
      <c r="J34" s="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3">
      <c r="A36" s="44"/>
      <c r="B36" s="44"/>
      <c r="C36" s="44"/>
      <c r="D36" s="44"/>
      <c r="E36" s="44"/>
      <c r="F36" s="4"/>
      <c r="G36" s="4"/>
      <c r="H36" s="4"/>
      <c r="I36" s="4"/>
      <c r="J36" s="4"/>
    </row>
    <row r="37" spans="1:13">
      <c r="A37" s="42"/>
      <c r="B37" s="42"/>
      <c r="C37" s="42"/>
      <c r="D37" s="42"/>
    </row>
    <row r="41" spans="1:13">
      <c r="B41" s="16"/>
      <c r="C41" s="2"/>
      <c r="D41" s="2"/>
      <c r="E41" s="2"/>
      <c r="F41" s="2"/>
      <c r="G41" s="2"/>
      <c r="H41" s="2"/>
      <c r="I41" s="2"/>
      <c r="J41" s="21"/>
      <c r="K41" s="3"/>
    </row>
    <row r="42" spans="1:13">
      <c r="B42" s="16"/>
      <c r="C42" s="2"/>
      <c r="D42" s="2"/>
      <c r="E42" s="2"/>
      <c r="F42" s="2"/>
      <c r="G42" s="2"/>
      <c r="H42" s="2"/>
      <c r="J42" s="22"/>
      <c r="K42" s="3"/>
    </row>
    <row r="43" spans="1:13">
      <c r="B43" s="16"/>
      <c r="C43" s="2"/>
      <c r="D43" s="2"/>
      <c r="E43" s="2"/>
      <c r="F43" s="2"/>
      <c r="G43" s="2"/>
      <c r="H43" s="2"/>
      <c r="I43" s="2"/>
      <c r="J43" s="22"/>
      <c r="K43" s="3"/>
    </row>
    <row r="44" spans="1:13">
      <c r="K44" s="3"/>
    </row>
    <row r="45" spans="1:13">
      <c r="K45" s="3"/>
    </row>
  </sheetData>
  <mergeCells count="11">
    <mergeCell ref="A37:D37"/>
    <mergeCell ref="A1:C1"/>
    <mergeCell ref="H3:L3"/>
    <mergeCell ref="A36:E36"/>
    <mergeCell ref="A5:C5"/>
    <mergeCell ref="A4:C4"/>
    <mergeCell ref="A2:C2"/>
    <mergeCell ref="A35:J35"/>
    <mergeCell ref="A7:C7"/>
    <mergeCell ref="A3:C3"/>
    <mergeCell ref="A6:C6"/>
  </mergeCells>
  <phoneticPr fontId="6" type="noConversion"/>
  <hyperlinks>
    <hyperlink ref="L11:L12" r:id="rId1" display="http://www.ncbi.nlm.nih.gov/pubmed?term=16670177" xr:uid="{00000000-0004-0000-0000-000000000000}"/>
    <hyperlink ref="L10" r:id="rId2" display="http://www.ncbi.nlm.nih.gov/pubmed?term=16685649" xr:uid="{00000000-0004-0000-0000-000001000000}"/>
    <hyperlink ref="L13" r:id="rId3" display="http://www.ncbi.nlm.nih.gov/pubmed?term=18762956" xr:uid="{00000000-0004-0000-0000-000002000000}"/>
    <hyperlink ref="L14:L17" r:id="rId4" display="http://www.ncbi.nlm.nih.gov/pubmed?term=21990111" xr:uid="{00000000-0004-0000-0000-000003000000}"/>
    <hyperlink ref="D2" r:id="rId5" display="http://www.ncbi.nlm.nih.gov/gene/1509" xr:uid="{00000000-0004-0000-0000-000004000000}"/>
    <hyperlink ref="D5" r:id="rId6" xr:uid="{00000000-0004-0000-0000-000005000000}"/>
    <hyperlink ref="D4" r:id="rId7" xr:uid="{00000000-0004-0000-0000-000006000000}"/>
    <hyperlink ref="L19" r:id="rId8" display="25298308" xr:uid="{00000000-0004-0000-0000-000007000000}"/>
    <hyperlink ref="L20" r:id="rId9" display="25298308" xr:uid="{00000000-0004-0000-0000-000008000000}"/>
    <hyperlink ref="L22" r:id="rId10" display="https://www.ncbi.nlm.nih.gov/pubmed/25298308" xr:uid="{00000000-0004-0000-0000-000009000000}"/>
    <hyperlink ref="L23" r:id="rId11" display="https://www.ncbi.nlm.nih.gov/pubmed/27072142" xr:uid="{00000000-0004-0000-0000-00000A000000}"/>
    <hyperlink ref="D6" r:id="rId12" xr:uid="{749D551F-4000-42BB-B7BC-FF813EBC684D}"/>
  </hyperlinks>
  <pageMargins left="0.70000000000000007" right="0.70000000000000007" top="0.75000000000000011" bottom="0.75000000000000011" header="0.30000000000000004" footer="0.30000000000000004"/>
  <pageSetup scale="60" orientation="landscape"/>
  <tableParts count="1"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6BA0-2997-426D-8E4E-BC1BA2BAB402}">
  <dimension ref="A1:R24"/>
  <sheetViews>
    <sheetView tabSelected="1" workbookViewId="0">
      <selection activeCell="A14" sqref="A14"/>
    </sheetView>
  </sheetViews>
  <sheetFormatPr defaultRowHeight="15"/>
  <cols>
    <col min="1" max="1" width="22" style="2" bestFit="1" customWidth="1"/>
    <col min="2" max="2" width="11.5703125" style="2" bestFit="1" customWidth="1"/>
    <col min="3" max="3" width="19.140625" style="2" bestFit="1" customWidth="1"/>
    <col min="4" max="4" width="13.85546875" style="2" customWidth="1"/>
    <col min="5" max="5" width="10.85546875" style="2" bestFit="1" customWidth="1"/>
    <col min="6" max="6" width="15.7109375" style="2" customWidth="1"/>
    <col min="7" max="7" width="9.42578125" style="2" customWidth="1"/>
    <col min="8" max="10" width="11.85546875" style="2" customWidth="1"/>
    <col min="11" max="11" width="18.85546875" style="2" customWidth="1"/>
    <col min="12" max="16384" width="9.140625" style="2"/>
  </cols>
  <sheetData>
    <row r="1" spans="1:18">
      <c r="A1" s="28" t="s">
        <v>154</v>
      </c>
      <c r="B1" s="29">
        <f>COUNTA('CLN 10'!A10:A29)</f>
        <v>20</v>
      </c>
    </row>
    <row r="3" spans="1:18">
      <c r="A3" s="30" t="s">
        <v>155</v>
      </c>
      <c r="B3" s="31" t="s">
        <v>33</v>
      </c>
      <c r="C3" s="31" t="s">
        <v>49</v>
      </c>
      <c r="D3" s="32" t="s">
        <v>131</v>
      </c>
      <c r="E3" s="4"/>
      <c r="F3" s="4"/>
      <c r="G3" s="4"/>
      <c r="N3"/>
      <c r="O3"/>
      <c r="P3"/>
      <c r="Q3"/>
      <c r="R3"/>
    </row>
    <row r="4" spans="1:18">
      <c r="A4" s="33">
        <f>SUM(B4:D4)</f>
        <v>20</v>
      </c>
      <c r="B4" s="34">
        <f>COUNTIF('CLN 10'!$E$10:$E$29,"substitution")</f>
        <v>16</v>
      </c>
      <c r="C4" s="34">
        <f>COUNTIF('CLN 10'!$E$10:$E$29,"duplication")</f>
        <v>2</v>
      </c>
      <c r="D4" s="35">
        <f>COUNTIF('CLN 10'!$E$10:$E$29,"deletion")</f>
        <v>2</v>
      </c>
      <c r="E4" s="4"/>
      <c r="F4" s="4"/>
      <c r="G4" s="4"/>
      <c r="N4"/>
      <c r="O4"/>
      <c r="P4"/>
      <c r="Q4"/>
      <c r="R4"/>
    </row>
    <row r="5" spans="1:18">
      <c r="B5" s="4"/>
      <c r="C5" s="4"/>
      <c r="D5" s="4"/>
      <c r="E5" s="4"/>
      <c r="F5" s="4"/>
      <c r="G5" s="4"/>
      <c r="N5"/>
      <c r="O5"/>
      <c r="P5"/>
      <c r="Q5"/>
      <c r="R5"/>
    </row>
    <row r="6" spans="1:18" ht="30.75">
      <c r="A6" s="36" t="s">
        <v>156</v>
      </c>
      <c r="B6" s="31" t="s">
        <v>34</v>
      </c>
      <c r="C6" s="31" t="s">
        <v>50</v>
      </c>
      <c r="D6" s="31" t="s">
        <v>107</v>
      </c>
      <c r="E6" s="31" t="s">
        <v>131</v>
      </c>
      <c r="F6" s="32" t="s">
        <v>51</v>
      </c>
      <c r="G6" s="4"/>
      <c r="N6"/>
      <c r="O6"/>
      <c r="P6"/>
      <c r="Q6"/>
      <c r="R6"/>
    </row>
    <row r="7" spans="1:18">
      <c r="A7" s="33">
        <f>SUM(B7:F7)</f>
        <v>20</v>
      </c>
      <c r="B7" s="34">
        <f>COUNTIF('CLN 10'!$F$10:$F$29,"missense")</f>
        <v>12</v>
      </c>
      <c r="C7" s="34">
        <f>COUNTIF('CLN 10'!$F$10:$F$29,"nonsense")</f>
        <v>1</v>
      </c>
      <c r="D7" s="34">
        <f>COUNTIF('CLN 10'!$F$10:$F$29,"frameshift")</f>
        <v>2</v>
      </c>
      <c r="E7" s="34">
        <f>COUNTIF('CLN 10'!$F$10:$F$29,"deletion")</f>
        <v>1</v>
      </c>
      <c r="F7" s="35">
        <f>COUNTIF('CLN 10'!$F$10:$F$29,"NA")</f>
        <v>4</v>
      </c>
      <c r="G7" s="4"/>
      <c r="N7"/>
      <c r="O7"/>
      <c r="P7"/>
      <c r="Q7"/>
      <c r="R7"/>
    </row>
    <row r="8" spans="1:18">
      <c r="B8" s="4"/>
      <c r="C8" s="4"/>
      <c r="D8" s="4"/>
      <c r="E8" s="4"/>
      <c r="F8" s="4"/>
      <c r="G8" s="4"/>
      <c r="N8"/>
      <c r="O8"/>
      <c r="P8"/>
      <c r="Q8"/>
      <c r="R8"/>
    </row>
    <row r="9" spans="1:18" ht="30.75">
      <c r="A9" s="30" t="s">
        <v>157</v>
      </c>
      <c r="B9" s="31" t="s">
        <v>63</v>
      </c>
      <c r="C9" s="37" t="s">
        <v>158</v>
      </c>
      <c r="D9" s="37" t="s">
        <v>75</v>
      </c>
      <c r="E9" s="37" t="s">
        <v>36</v>
      </c>
      <c r="F9" s="37" t="s">
        <v>90</v>
      </c>
      <c r="G9" s="32" t="s">
        <v>51</v>
      </c>
      <c r="N9"/>
      <c r="O9"/>
      <c r="P9"/>
      <c r="Q9"/>
      <c r="R9"/>
    </row>
    <row r="10" spans="1:18">
      <c r="A10" s="33">
        <f>SUM(B10:G10)</f>
        <v>20</v>
      </c>
      <c r="B10" s="34">
        <f>COUNTIF('CLN 10'!$H$10:$H$29,"benign")</f>
        <v>2</v>
      </c>
      <c r="C10" s="34">
        <f>COUNTIF('CLN 10'!$H$10:$H$29,"benign/*")</f>
        <v>1</v>
      </c>
      <c r="D10" s="34">
        <f>COUNTIF('CLN 10'!$H$10:$H$29,"conflicting*")</f>
        <v>2</v>
      </c>
      <c r="E10" s="34">
        <f>COUNTIF('CLN 10'!$H$10:$H$29,"pathogenic")</f>
        <v>5</v>
      </c>
      <c r="F10" s="34">
        <f>COUNTIF('CLN 10'!$H$10:$H$29,"uncertain*")</f>
        <v>3</v>
      </c>
      <c r="G10" s="35">
        <f>COUNTIF('CLN 10'!$H$10:$H$29,"NA")</f>
        <v>7</v>
      </c>
      <c r="N10"/>
      <c r="O10"/>
      <c r="P10"/>
      <c r="Q10"/>
      <c r="R10"/>
    </row>
    <row r="11" spans="1:18">
      <c r="N11"/>
      <c r="O11"/>
      <c r="P11"/>
      <c r="Q11"/>
      <c r="R11"/>
    </row>
    <row r="12" spans="1:18">
      <c r="A12" s="30" t="s">
        <v>159</v>
      </c>
      <c r="B12" s="47" t="s">
        <v>135</v>
      </c>
      <c r="C12" s="31" t="s">
        <v>112</v>
      </c>
      <c r="D12" s="31" t="s">
        <v>55</v>
      </c>
      <c r="E12" s="31" t="s">
        <v>94</v>
      </c>
      <c r="F12" s="31" t="s">
        <v>30</v>
      </c>
      <c r="G12" s="31" t="s">
        <v>46</v>
      </c>
      <c r="H12" s="31" t="s">
        <v>82</v>
      </c>
      <c r="I12" s="31" t="s">
        <v>142</v>
      </c>
      <c r="J12" s="31" t="s">
        <v>41</v>
      </c>
      <c r="K12" s="31" t="s">
        <v>60</v>
      </c>
      <c r="L12" s="32" t="s">
        <v>73</v>
      </c>
      <c r="N12"/>
      <c r="O12"/>
      <c r="P12"/>
      <c r="Q12"/>
      <c r="R12"/>
    </row>
    <row r="13" spans="1:18">
      <c r="A13" s="33">
        <f>SUM(B13:L13)</f>
        <v>20</v>
      </c>
      <c r="B13" s="34">
        <f>COUNTIF('CLN 10'!$B$10:$B$29,"Exon 01")</f>
        <v>1</v>
      </c>
      <c r="C13" s="34">
        <f>COUNTIF('CLN 10'!$B$10:$B$29,"Exon 02")</f>
        <v>1</v>
      </c>
      <c r="D13" s="34">
        <f>COUNTIF('CLN 10'!$B$10:$B$29,"Exon 03")</f>
        <v>2</v>
      </c>
      <c r="E13" s="34">
        <f>COUNTIF('CLN 10'!$B$10:$B$29,"Exon 04")</f>
        <v>2</v>
      </c>
      <c r="F13" s="34">
        <f>COUNTIF('CLN 10'!$B$10:$B$29,"Exon 05")</f>
        <v>3</v>
      </c>
      <c r="G13" s="34">
        <f>COUNTIF('CLN 10'!$B$10:$B$29,"Exon 06")</f>
        <v>1</v>
      </c>
      <c r="H13" s="34">
        <f>COUNTIF('CLN 10'!$B$10:$B$29,"Exon 07")</f>
        <v>3</v>
      </c>
      <c r="I13" s="34">
        <f>COUNTIF('CLN 10'!$B$10:$B$29,"Exon 08")</f>
        <v>1</v>
      </c>
      <c r="J13" s="34">
        <f>COUNTIF('CLN 10'!$B$10:$B$29,"Exon 09")</f>
        <v>2</v>
      </c>
      <c r="K13" s="34">
        <f>COUNTIF('CLN 10'!$B$10:$B$29,"Intron 03")</f>
        <v>2</v>
      </c>
      <c r="L13" s="35">
        <f>COUNTIF('CLN 10'!$B$10:$B$29,"Intron 06")</f>
        <v>2</v>
      </c>
      <c r="N13"/>
      <c r="O13"/>
      <c r="P13"/>
      <c r="Q13"/>
      <c r="R13"/>
    </row>
    <row r="14" spans="1:18">
      <c r="B14"/>
      <c r="C14"/>
      <c r="D14"/>
      <c r="E14"/>
      <c r="F14"/>
      <c r="G14"/>
      <c r="H14"/>
      <c r="I14"/>
      <c r="J14"/>
      <c r="K14"/>
      <c r="L14"/>
      <c r="N14"/>
      <c r="O14"/>
      <c r="P14"/>
      <c r="Q14"/>
      <c r="R14"/>
    </row>
    <row r="15" spans="1:18">
      <c r="N15"/>
      <c r="O15"/>
      <c r="P15"/>
      <c r="Q15"/>
      <c r="R15"/>
    </row>
    <row r="16" spans="1:18">
      <c r="N16"/>
      <c r="O16"/>
      <c r="P16"/>
      <c r="Q16"/>
      <c r="R16"/>
    </row>
    <row r="17" spans="14:18">
      <c r="N17"/>
      <c r="O17"/>
      <c r="P17"/>
      <c r="Q17"/>
      <c r="R17"/>
    </row>
    <row r="18" spans="14:18">
      <c r="O18"/>
    </row>
    <row r="19" spans="14:18">
      <c r="O19"/>
    </row>
    <row r="20" spans="14:18">
      <c r="O20"/>
    </row>
    <row r="21" spans="14:18">
      <c r="O21"/>
    </row>
    <row r="22" spans="14:18">
      <c r="O22"/>
    </row>
    <row r="23" spans="14:18">
      <c r="O23"/>
    </row>
    <row r="24" spans="14:18">
      <c r="O24"/>
    </row>
  </sheetData>
  <sortState xmlns:xlrd2="http://schemas.microsoft.com/office/spreadsheetml/2017/richdata2" ref="O5:O15">
    <sortCondition ref="O5:O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2012-01-04T20:21:30Z</dcterms:created>
  <dcterms:modified xsi:type="dcterms:W3CDTF">2023-05-31T18:37:01Z</dcterms:modified>
  <cp:category/>
  <cp:contentStatus/>
</cp:coreProperties>
</file>