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12"/>
  <workbookPr autoCompressPictures="0"/>
  <mc:AlternateContent xmlns:mc="http://schemas.openxmlformats.org/markup-compatibility/2006">
    <mc:Choice Requires="x15">
      <x15ac:absPath xmlns:x15ac="http://schemas.microsoft.com/office/spreadsheetml/2010/11/ac" url="/Users/Emily/Desktop/"/>
    </mc:Choice>
  </mc:AlternateContent>
  <xr:revisionPtr revIDLastSave="0" documentId="8_{C30BC913-3DC2-4B5F-9EAD-D0FEFCFD970E}" xr6:coauthVersionLast="47" xr6:coauthVersionMax="47" xr10:uidLastSave="{00000000-0000-0000-0000-000000000000}"/>
  <bookViews>
    <workbookView xWindow="2300" yWindow="460" windowWidth="35120" windowHeight="19860" xr2:uid="{00000000-000D-0000-FFFF-FFFF00000000}"/>
  </bookViews>
  <sheets>
    <sheet name="CLN8 " sheetId="4" r:id="rId1"/>
    <sheet name="Summary" sheetId="7" r:id="rId2"/>
  </sheets>
  <definedNames>
    <definedName name="_xlnm.Print_Area" localSheetId="1">Summary!$A$1:$H$19</definedName>
  </definedNames>
  <calcPr calcId="191028" concurrentCalc="0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5" i="7" l="1"/>
  <c r="A2" i="7"/>
  <c r="F14" i="7"/>
  <c r="E14" i="7"/>
  <c r="D14" i="7"/>
  <c r="C14" i="7"/>
  <c r="B14" i="7"/>
  <c r="A14" i="7"/>
  <c r="H11" i="7"/>
  <c r="G11" i="7"/>
  <c r="F11" i="7"/>
  <c r="E11" i="7"/>
  <c r="D11" i="7"/>
  <c r="C11" i="7"/>
  <c r="B11" i="7"/>
  <c r="A11" i="7"/>
  <c r="F8" i="7"/>
  <c r="E8" i="7"/>
  <c r="D8" i="7"/>
  <c r="B8" i="7"/>
  <c r="C8" i="7"/>
  <c r="D5" i="7"/>
  <c r="B5" i="7"/>
  <c r="A5" i="7"/>
  <c r="A8" i="7"/>
</calcChain>
</file>

<file path=xl/sharedStrings.xml><?xml version="1.0" encoding="utf-8"?>
<sst xmlns="http://schemas.openxmlformats.org/spreadsheetml/2006/main" count="652" uniqueCount="336">
  <si>
    <t>Gene Symbol</t>
  </si>
  <si>
    <t>CLN8</t>
  </si>
  <si>
    <t>Gene ID</t>
  </si>
  <si>
    <t>Chromosomal Location</t>
  </si>
  <si>
    <t>8p23</t>
  </si>
  <si>
    <t>Genomic RefSeqGene</t>
  </si>
  <si>
    <t>NG_008656.2</t>
  </si>
  <si>
    <t>37793 bp</t>
  </si>
  <si>
    <t>Transcript RefSeq</t>
  </si>
  <si>
    <t>NM_018941.4</t>
  </si>
  <si>
    <t>7185 b</t>
  </si>
  <si>
    <t>Protein RefSeq</t>
  </si>
  <si>
    <t>NP_061764.2</t>
  </si>
  <si>
    <t>286 aa</t>
  </si>
  <si>
    <t>Summary Information</t>
  </si>
  <si>
    <t>see next tab</t>
  </si>
  <si>
    <t>Month of this version</t>
  </si>
  <si>
    <t>Identifier</t>
  </si>
  <si>
    <t>Location</t>
  </si>
  <si>
    <t>nucleotide change</t>
  </si>
  <si>
    <t>Amino acid change</t>
  </si>
  <si>
    <t>Type of mutation - DNA</t>
  </si>
  <si>
    <t>additional mutation info</t>
  </si>
  <si>
    <t>Predicted functional effect</t>
  </si>
  <si>
    <t>ClinVar classification</t>
  </si>
  <si>
    <t>rs number</t>
  </si>
  <si>
    <t>contig position (GRCh38.p7)</t>
  </si>
  <si>
    <t>References</t>
  </si>
  <si>
    <t>PMID</t>
  </si>
  <si>
    <t>Original description</t>
  </si>
  <si>
    <t>Notes</t>
  </si>
  <si>
    <t>Notes 2</t>
  </si>
  <si>
    <t>cln8.001</t>
  </si>
  <si>
    <t>Exon 02</t>
  </si>
  <si>
    <t>c.70C&gt;G</t>
  </si>
  <si>
    <t>p.(Arg24Gly)</t>
  </si>
  <si>
    <t>substitution</t>
  </si>
  <si>
    <t>Missense</t>
  </si>
  <si>
    <t>Possibly damaging</t>
  </si>
  <si>
    <t>Pathogenic</t>
  </si>
  <si>
    <t>rs104894064</t>
  </si>
  <si>
    <t>Ranta et al., Nat Genet; 1999</t>
  </si>
  <si>
    <t>Founder effect for EPMR in Finland.  carrier freq in Finland 1:1135; 1:146 in Kalnuu</t>
  </si>
  <si>
    <t>C&gt;T change also seen with uncertain significance</t>
  </si>
  <si>
    <t>cln8.002</t>
  </si>
  <si>
    <t>c.295C&gt;T</t>
  </si>
  <si>
    <t>p.(Gln99*)</t>
  </si>
  <si>
    <t>nonsense</t>
  </si>
  <si>
    <t>rs750162094</t>
  </si>
  <si>
    <t>Pers comm from parent</t>
  </si>
  <si>
    <t>number previously used for another variant</t>
  </si>
  <si>
    <t>cln8.003</t>
  </si>
  <si>
    <t>Exon 03</t>
  </si>
  <si>
    <t>c.568del</t>
  </si>
  <si>
    <t>p.(Trp190Glyfs*7)</t>
  </si>
  <si>
    <t>deletion</t>
  </si>
  <si>
    <t>Frameshift</t>
  </si>
  <si>
    <t>NA</t>
  </si>
  <si>
    <t>1780274del</t>
  </si>
  <si>
    <t>Parvin et al., 2019</t>
  </si>
  <si>
    <t>c.565delT; p.(Phe189fs)</t>
  </si>
  <si>
    <t>From Variant Validator: NM_018941.3:c.565del automapped to NM_018941.3:c.568delT. ExPASy analysis confirms this</t>
  </si>
  <si>
    <t>cln8.004</t>
  </si>
  <si>
    <t>c.88del</t>
  </si>
  <si>
    <t>p.(Ala30Leufs*20)</t>
  </si>
  <si>
    <t>Pathogenic / likely pathogenic</t>
  </si>
  <si>
    <t>rs386834139</t>
  </si>
  <si>
    <t>Ranta et al., Hum Mut; 2004</t>
  </si>
  <si>
    <t>cln8.005</t>
  </si>
  <si>
    <t>c.509C&gt;T</t>
  </si>
  <si>
    <t>p.(Thr170Met)</t>
  </si>
  <si>
    <t>probably damaging</t>
  </si>
  <si>
    <t>Likely pathogenic</t>
  </si>
  <si>
    <t>rs188259026</t>
  </si>
  <si>
    <t>Previously in table as compound mutation with cln8.039</t>
  </si>
  <si>
    <t>cln8.006</t>
  </si>
  <si>
    <t>c.610C&gt;T</t>
  </si>
  <si>
    <t>p.(Arg204Cys)</t>
  </si>
  <si>
    <t>Probably damaging</t>
  </si>
  <si>
    <t>rs104894060</t>
  </si>
  <si>
    <t>cln8.007</t>
  </si>
  <si>
    <t>c.789G&gt;C</t>
  </si>
  <si>
    <t>p.(Trp263Cys)</t>
  </si>
  <si>
    <t>rs28940569</t>
  </si>
  <si>
    <t>cln8.008</t>
  </si>
  <si>
    <t>c.66del</t>
  </si>
  <si>
    <t>p.(Ile23Serfs*5)5</t>
  </si>
  <si>
    <t>rs34238807</t>
  </si>
  <si>
    <t>Cannelli et al., Neurogenetics; 2006</t>
  </si>
  <si>
    <t>cln8.009</t>
  </si>
  <si>
    <t>c.88G&gt;C</t>
  </si>
  <si>
    <t>p.(Ala30Pro)</t>
  </si>
  <si>
    <t>rs137852883</t>
  </si>
  <si>
    <t>cln8.010</t>
  </si>
  <si>
    <t>c.473A&gt;G</t>
  </si>
  <si>
    <t>p.(Tyr158Cys)</t>
  </si>
  <si>
    <t>rs386834130</t>
  </si>
  <si>
    <t>cln8.011</t>
  </si>
  <si>
    <t>c.581A&gt;G</t>
  </si>
  <si>
    <t>p.(Gln194Arg)</t>
  </si>
  <si>
    <t>rs386834133</t>
  </si>
  <si>
    <t>cln8.012</t>
  </si>
  <si>
    <t>c.709G&gt;A</t>
  </si>
  <si>
    <t>p.(Gly237Arg)</t>
  </si>
  <si>
    <t>rs746645358</t>
  </si>
  <si>
    <t>Siintola et al., Biochim Biophys Acta; 2006</t>
  </si>
  <si>
    <t>cln8.013</t>
  </si>
  <si>
    <t>c.766C&gt;G</t>
  </si>
  <si>
    <t>p.(Gln256Glu)</t>
  </si>
  <si>
    <t>rs386834138</t>
  </si>
  <si>
    <t>Zelnik et al., Pediatr Neurol. 2007;Mahajnah and Zelnik 2012</t>
  </si>
  <si>
    <t>cln8.014</t>
  </si>
  <si>
    <t>c.470A&gt;G</t>
  </si>
  <si>
    <t>p.(His157Arg)</t>
  </si>
  <si>
    <t>rs149308952</t>
  </si>
  <si>
    <t>Kousi et al., Brain, 2009</t>
  </si>
  <si>
    <t>cln8.015</t>
  </si>
  <si>
    <t>c.181_183del</t>
  </si>
  <si>
    <t>p.(Lys61del)</t>
  </si>
  <si>
    <t>Deletion</t>
  </si>
  <si>
    <t>Pathogenic / Likely pathogenic</t>
  </si>
  <si>
    <t>rs386834123</t>
  </si>
  <si>
    <t>1771233 - 1771235</t>
  </si>
  <si>
    <t>Vantaggiato et al., Hum Mut; 2009</t>
  </si>
  <si>
    <t>c.180_182delGAA</t>
  </si>
  <si>
    <t>Maternal Uniparental Disomy</t>
  </si>
  <si>
    <t>cln8.016</t>
  </si>
  <si>
    <t>Intron 02 - Exon 03</t>
  </si>
  <si>
    <t>c.544-2566_590del</t>
  </si>
  <si>
    <t>p.(?)</t>
  </si>
  <si>
    <t>Reinhardt et al., Clin Genet; 2010</t>
  </si>
  <si>
    <t>predicted p.(Ala182Aspfs*49) but no transcipts or mutated alleles produced</t>
  </si>
  <si>
    <t>probably mRNA instability since no transcripts detected or a truncated protein</t>
  </si>
  <si>
    <t>c.DNA nomenclature not verifiable. g.1777684_1780296del</t>
  </si>
  <si>
    <t>cln8.017</t>
  </si>
  <si>
    <t>c.611G&gt;T</t>
  </si>
  <si>
    <t>p.(Arg204Leu)</t>
  </si>
  <si>
    <t>Uncertain significance</t>
  </si>
  <si>
    <t>rs386834134</t>
  </si>
  <si>
    <t>cln8.018</t>
  </si>
  <si>
    <t>c.685C&gt;G</t>
  </si>
  <si>
    <t>p.(Pro229Ala)</t>
  </si>
  <si>
    <t>Benign</t>
  </si>
  <si>
    <t>rs150047904</t>
  </si>
  <si>
    <t>Kousi et al., 2011</t>
  </si>
  <si>
    <t>cln8.019</t>
  </si>
  <si>
    <t>c.209G&gt;A</t>
  </si>
  <si>
    <t>p.(Arg70His)</t>
  </si>
  <si>
    <t>Conflicting interpretations of pathogenicity</t>
  </si>
  <si>
    <t>rs386834124</t>
  </si>
  <si>
    <t>cln8.020</t>
  </si>
  <si>
    <t>c.227A&gt;G</t>
  </si>
  <si>
    <t>p.(Gln76Arg)</t>
  </si>
  <si>
    <t>rs386834125</t>
  </si>
  <si>
    <t>cln8.021</t>
  </si>
  <si>
    <t>c.320T&gt;G</t>
  </si>
  <si>
    <t>p.(Ile107Ser)</t>
  </si>
  <si>
    <t>rs386834126</t>
  </si>
  <si>
    <t>cln8.022</t>
  </si>
  <si>
    <t>c.374A&gt;G</t>
  </si>
  <si>
    <t>p.(Asn125Ser)</t>
  </si>
  <si>
    <t>rs142269885</t>
  </si>
  <si>
    <t>cln8.023</t>
  </si>
  <si>
    <t>c.415C&gt;T</t>
  </si>
  <si>
    <t>p.(His139Tyr)</t>
  </si>
  <si>
    <t>rs386834127</t>
  </si>
  <si>
    <t>cln8.024</t>
  </si>
  <si>
    <t>c.637_639del</t>
  </si>
  <si>
    <t>p.(Trp213del)</t>
  </si>
  <si>
    <t>rs386834135</t>
  </si>
  <si>
    <t>1780339 - 1780341</t>
  </si>
  <si>
    <t>cln8.025</t>
  </si>
  <si>
    <t>c.661G&gt;A</t>
  </si>
  <si>
    <t>p.(Gly221Ser)</t>
  </si>
  <si>
    <t>rs386834136</t>
  </si>
  <si>
    <t>cln8.026</t>
  </si>
  <si>
    <t>c.806A&gt;T</t>
  </si>
  <si>
    <t>p.(Glu269Val)</t>
  </si>
  <si>
    <t>rs139003032</t>
  </si>
  <si>
    <t>cln8.027</t>
  </si>
  <si>
    <t>c.562_563del</t>
  </si>
  <si>
    <t>p.(Leu188Valfs*58)</t>
  </si>
  <si>
    <t>frameshift</t>
  </si>
  <si>
    <t>Allen et al 2012 Clin Genet 81:602-4</t>
  </si>
  <si>
    <t>cln8.028</t>
  </si>
  <si>
    <t>large deletion</t>
  </si>
  <si>
    <t>c.(?_-305)_*144635289del</t>
  </si>
  <si>
    <t>Mutation detail not given in reference</t>
  </si>
  <si>
    <r>
      <rPr>
        <i/>
        <sz val="11"/>
        <rFont val="Calibri"/>
        <family val="2"/>
        <scheme val="minor"/>
      </rPr>
      <t>de novo</t>
    </r>
    <r>
      <rPr>
        <sz val="11"/>
        <rFont val="Calibri"/>
        <family val="2"/>
        <scheme val="minor"/>
      </rPr>
      <t xml:space="preserve">  8p23.3 terminal  deletion</t>
    </r>
  </si>
  <si>
    <t>cln8.029</t>
  </si>
  <si>
    <t>c.208C&gt;T</t>
  </si>
  <si>
    <t>p.(Arg70Cys)</t>
  </si>
  <si>
    <t>missense</t>
  </si>
  <si>
    <t>rs765097897</t>
  </si>
  <si>
    <t>A. Simonati, pers comm</t>
  </si>
  <si>
    <t>cln8.030</t>
  </si>
  <si>
    <t>c.763C&gt;T</t>
  </si>
  <si>
    <t>p.(Gln255*)</t>
  </si>
  <si>
    <t>rs746397087</t>
  </si>
  <si>
    <t>R. Williams pers comm</t>
  </si>
  <si>
    <t>cln8.031</t>
  </si>
  <si>
    <t xml:space="preserve">del 8p23.3 </t>
  </si>
  <si>
    <r>
      <t>maternal</t>
    </r>
    <r>
      <rPr>
        <i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8p23.3 235 Kb deletion</t>
    </r>
  </si>
  <si>
    <t>cln8.032</t>
  </si>
  <si>
    <t>c.728T&gt;C</t>
  </si>
  <si>
    <t>p.(Leu243Pro)</t>
  </si>
  <si>
    <t>possibly damaging</t>
  </si>
  <si>
    <t>cln8.033</t>
  </si>
  <si>
    <t>del 54Kb</t>
  </si>
  <si>
    <t>cln8.034</t>
  </si>
  <si>
    <t>c.620T&gt;G</t>
  </si>
  <si>
    <t>p.(Leu207Arg)</t>
  </si>
  <si>
    <t>rs151334741</t>
  </si>
  <si>
    <t>Katata et al. Brain&amp;Dev (2016)</t>
  </si>
  <si>
    <t>rs151334741 is identifier for c.619C&gt;G, producing same Leu&gt;Val missense mutation - check reference</t>
  </si>
  <si>
    <t>cln8.035</t>
  </si>
  <si>
    <t>c.677T&gt;C</t>
  </si>
  <si>
    <t xml:space="preserve">p.(Leu226Pro) </t>
  </si>
  <si>
    <t>Sahin et al. Acta Neurol Belg (2017)</t>
  </si>
  <si>
    <t>cln8.036</t>
  </si>
  <si>
    <t>c.306G&gt;T/C</t>
  </si>
  <si>
    <t>p.(Trp102Cys)</t>
  </si>
  <si>
    <t>rs1554449124</t>
  </si>
  <si>
    <t>I. Helland (pers comm)</t>
  </si>
  <si>
    <t>Simplest change described</t>
  </si>
  <si>
    <t>cln8.037</t>
  </si>
  <si>
    <t>c.792C&gt;G</t>
  </si>
  <si>
    <t>p.(Asn264Lys)</t>
  </si>
  <si>
    <t>rs587779411</t>
  </si>
  <si>
    <t>Pesaola et al., 2019</t>
  </si>
  <si>
    <t>cln8.038</t>
  </si>
  <si>
    <t>c.1A&gt;G</t>
  </si>
  <si>
    <t>rs143730802</t>
  </si>
  <si>
    <t>Loss of initiation codon</t>
  </si>
  <si>
    <t>cln8.039</t>
  </si>
  <si>
    <t>c.46C&gt;A</t>
  </si>
  <si>
    <t>p.(Leu16Met)</t>
  </si>
  <si>
    <t>benign</t>
  </si>
  <si>
    <t>rs386834129</t>
  </si>
  <si>
    <t>Previously in table with cln8.005 as compound mutation. This is a rare variant and is included here as contribution to pathogenicity is unclear.</t>
  </si>
  <si>
    <t>cln8.040</t>
  </si>
  <si>
    <t>c(?_-1)_(543+1_544-1)del</t>
  </si>
  <si>
    <t>p(?)</t>
  </si>
  <si>
    <t>Alkhars et al., 2020</t>
  </si>
  <si>
    <t>deletion spans first exon</t>
  </si>
  <si>
    <t>cln8.041</t>
  </si>
  <si>
    <t>c.699_700del</t>
  </si>
  <si>
    <t>p.(Phe234Profs*12)</t>
  </si>
  <si>
    <t>1780405_1780406del</t>
  </si>
  <si>
    <t>cln8.042</t>
  </si>
  <si>
    <t>exon 03</t>
  </si>
  <si>
    <t>c.598_599del</t>
  </si>
  <si>
    <t>p.(Met200Valfs*46)</t>
  </si>
  <si>
    <t>g.1780304_1780305del</t>
  </si>
  <si>
    <t>Saito et al. 2021</t>
  </si>
  <si>
    <t>cln8.044</t>
  </si>
  <si>
    <t>c.509C&gt;G</t>
  </si>
  <si>
    <t>p.(Thr170Arg)</t>
  </si>
  <si>
    <t>Substitution</t>
  </si>
  <si>
    <t>uncertain significance</t>
  </si>
  <si>
    <t>g.1771563C&gt;G</t>
  </si>
  <si>
    <t>Kolesnikova et al. 2023</t>
  </si>
  <si>
    <t>cln8.045</t>
  </si>
  <si>
    <t>c.779C&gt;T</t>
  </si>
  <si>
    <t>p.(Pro260Leu)</t>
  </si>
  <si>
    <t>conflicting interpretations of pathogenicity</t>
  </si>
  <si>
    <t>rs146579299</t>
  </si>
  <si>
    <t>g.1780485C&gt;T</t>
  </si>
  <si>
    <t>cln8.046</t>
  </si>
  <si>
    <t>c.595C&gt;G</t>
  </si>
  <si>
    <t xml:space="preserve"> p.(His199Asp)</t>
  </si>
  <si>
    <t>g.1780301C&gt;G</t>
  </si>
  <si>
    <t>Di Fruscio et al. 2015</t>
  </si>
  <si>
    <t>cln8.047</t>
  </si>
  <si>
    <t xml:space="preserve">c.522C&gt;G </t>
  </si>
  <si>
    <t>p.(Cys174Trp)</t>
  </si>
  <si>
    <t>Gowda et al. 2020</t>
  </si>
  <si>
    <t>cln8.048</t>
  </si>
  <si>
    <t>c.592del</t>
  </si>
  <si>
    <t>p.(Ile198Phefs*)</t>
  </si>
  <si>
    <t>g.1780298del</t>
  </si>
  <si>
    <t>cln8.049</t>
  </si>
  <si>
    <t>g.1728482C&gt;T</t>
  </si>
  <si>
    <t>cln8.050</t>
  </si>
  <si>
    <t>c.1A&gt;C</t>
  </si>
  <si>
    <t>g.1771055A&gt;C</t>
  </si>
  <si>
    <t>Kamate et al. 2021</t>
  </si>
  <si>
    <t>cln8.051</t>
  </si>
  <si>
    <t>c.157dup</t>
  </si>
  <si>
    <t>p.(Tyr53Leufs*65)</t>
  </si>
  <si>
    <t>duplication</t>
  </si>
  <si>
    <t>g.1771211dup</t>
  </si>
  <si>
    <t>Rus, pers comm</t>
  </si>
  <si>
    <t>cln8.052</t>
  </si>
  <si>
    <t>c.766C&gt;T</t>
  </si>
  <si>
    <t>p.(Gln256*)</t>
  </si>
  <si>
    <t>g.1780472C&gt;T</t>
  </si>
  <si>
    <t>cln8.053</t>
  </si>
  <si>
    <t>c.298C&gt;T</t>
  </si>
  <si>
    <t>p.(Gln100*)</t>
  </si>
  <si>
    <t>g.1771352C&gt;T</t>
  </si>
  <si>
    <t>Gao et al. 2018</t>
  </si>
  <si>
    <t>cln8.054</t>
  </si>
  <si>
    <t>c.551G&gt;A</t>
  </si>
  <si>
    <t>p.(Trp184*)</t>
  </si>
  <si>
    <t>g.1780257G&gt;A</t>
  </si>
  <si>
    <t>cln8.055</t>
  </si>
  <si>
    <t>c.601T&gt;A</t>
  </si>
  <si>
    <t>p.(Phe201Ile)</t>
  </si>
  <si>
    <t>g.1780307T&gt;A</t>
  </si>
  <si>
    <t>Saleh et al. 2024</t>
  </si>
  <si>
    <t>pre-proof https://doi.org/10.1016/j.pediatrneurol.2024.03.004</t>
  </si>
  <si>
    <t>cln8.056</t>
  </si>
  <si>
    <t>c.531G&gt;T</t>
  </si>
  <si>
    <t>p.(Trp177Cys)</t>
  </si>
  <si>
    <t>g.1771585G&gt;T</t>
  </si>
  <si>
    <t>Badura-Stronka et al. 2021</t>
  </si>
  <si>
    <t>Recommended Mutation nomenclature followed http://varnomen.hgvs.org/recommendations/general/</t>
  </si>
  <si>
    <t>Polyphen and/or SIFT used to predict functional effects</t>
  </si>
  <si>
    <t>See dbSNP for more short genetic variations</t>
  </si>
  <si>
    <t>Mutation described at the DNA level</t>
  </si>
  <si>
    <t>NA - not applicable or not available</t>
  </si>
  <si>
    <t>Number of mutations</t>
  </si>
  <si>
    <t xml:space="preserve">Count of mutation types </t>
  </si>
  <si>
    <t>Count of other mutation information</t>
  </si>
  <si>
    <t>Nonsense</t>
  </si>
  <si>
    <t>Clinvar classification</t>
  </si>
  <si>
    <t>Exon/Intron</t>
  </si>
  <si>
    <t>Exon 01</t>
  </si>
  <si>
    <t>Large deletion</t>
  </si>
  <si>
    <t>NOTES</t>
  </si>
  <si>
    <t>Mutation types</t>
  </si>
  <si>
    <t>These are at the DNA level (see https://varnomen.hgvs.org)</t>
  </si>
  <si>
    <t>Other mutation information</t>
  </si>
  <si>
    <t>This is at protein or RNA level (see https://varnomen.hgvs.org)</t>
  </si>
  <si>
    <t>This is as reported at the time that the variant is added to the table. Clinvar is constantly updated, so this information is subject to change.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</si>
</sst>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scheme val="minor"/>
    </font>
    <font>
      <u/>
      <sz val="11"/>
      <color theme="10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Verdana"/>
    </font>
    <font>
      <u/>
      <sz val="11"/>
      <color theme="11"/>
      <name val="Calibri"/>
      <family val="2"/>
      <scheme val="minor"/>
    </font>
    <font>
      <u/>
      <sz val="11"/>
      <color rgb="FF0000CC"/>
      <name val="Calibri"/>
      <family val="2"/>
      <scheme val="minor"/>
    </font>
    <font>
      <i/>
      <sz val="11"/>
      <name val="Calibri"/>
      <family val="2"/>
      <scheme val="minor"/>
    </font>
    <font>
      <sz val="10"/>
      <name val="Verdana"/>
      <family val="2"/>
    </font>
    <font>
      <sz val="12"/>
      <name val="Calibri"/>
      <family val="2"/>
      <scheme val="minor"/>
    </font>
    <font>
      <sz val="11"/>
      <name val="Calibri"/>
      <scheme val="minor"/>
    </font>
    <font>
      <u/>
      <sz val="11"/>
      <color rgb="FF0000CC"/>
      <name val="Calibri"/>
      <scheme val="minor"/>
    </font>
    <font>
      <sz val="11"/>
      <color rgb="FF000000"/>
      <name val="Calibri"/>
      <charset val="1"/>
    </font>
    <font>
      <i/>
      <sz val="11"/>
      <color rgb="FF000000"/>
      <name val="Calibri"/>
      <family val="2"/>
      <scheme val="minor"/>
    </font>
    <font>
      <sz val="11"/>
      <color rgb="FF000000"/>
      <name val="Calibri"/>
      <family val="2"/>
      <charset val="1"/>
    </font>
    <font>
      <sz val="12"/>
      <color rgb="FFDC3545"/>
      <name val="-Apple-System"/>
      <charset val="1"/>
    </font>
    <font>
      <sz val="10"/>
      <color rgb="FF222222"/>
      <name val="Arial"/>
      <charset val="1"/>
    </font>
    <font>
      <sz val="11"/>
      <color rgb="FF000000"/>
      <name val="Aptos Narrow"/>
      <charset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9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/>
  </cellStyleXfs>
  <cellXfs count="58">
    <xf numFmtId="0" fontId="0" fillId="0" borderId="0" xfId="0"/>
    <xf numFmtId="0" fontId="10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7" fillId="0" borderId="0" xfId="1" applyFont="1" applyFill="1" applyBorder="1" applyAlignment="1" applyProtection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3" fillId="0" borderId="0" xfId="1" applyFont="1" applyFill="1" applyAlignment="1" applyProtection="1">
      <alignment horizontal="left" vertical="top" wrapText="1"/>
    </xf>
    <xf numFmtId="0" fontId="0" fillId="0" borderId="0" xfId="0" applyAlignment="1">
      <alignment horizontal="center" vertical="top"/>
    </xf>
    <xf numFmtId="0" fontId="10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0" fillId="0" borderId="0" xfId="2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3" fillId="0" borderId="0" xfId="2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7" fillId="0" borderId="0" xfId="1" applyFont="1" applyAlignment="1" applyProtection="1">
      <alignment horizontal="center" wrapText="1"/>
    </xf>
    <xf numFmtId="0" fontId="3" fillId="0" borderId="0" xfId="1" applyFont="1" applyFill="1" applyBorder="1" applyAlignment="1" applyProtection="1">
      <alignment horizontal="center" vertical="top" wrapText="1"/>
    </xf>
    <xf numFmtId="0" fontId="0" fillId="0" borderId="0" xfId="0" applyAlignment="1">
      <alignment horizontal="center" vertical="top" wrapText="1"/>
    </xf>
    <xf numFmtId="0" fontId="7" fillId="0" borderId="1" xfId="1" applyFont="1" applyFill="1" applyBorder="1" applyAlignment="1" applyProtection="1">
      <alignment horizontal="center" vertical="top" wrapText="1"/>
    </xf>
    <xf numFmtId="0" fontId="7" fillId="0" borderId="0" xfId="1" applyFont="1" applyAlignment="1" applyProtection="1">
      <alignment horizontal="center" vertical="top" wrapText="1"/>
    </xf>
    <xf numFmtId="0" fontId="12" fillId="0" borderId="1" xfId="1" applyFont="1" applyFill="1" applyBorder="1" applyAlignment="1" applyProtection="1">
      <alignment horizontal="center"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2" fillId="0" borderId="0" xfId="1" applyAlignment="1" applyProtection="1">
      <alignment horizontal="center" vertical="center" wrapText="1"/>
    </xf>
    <xf numFmtId="0" fontId="2" fillId="0" borderId="0" xfId="1" applyAlignment="1" applyProtection="1">
      <alignment horizontal="center" wrapText="1"/>
    </xf>
    <xf numFmtId="17" fontId="0" fillId="0" borderId="0" xfId="0" applyNumberFormat="1" applyAlignment="1">
      <alignment horizontal="center" vertical="top"/>
    </xf>
    <xf numFmtId="0" fontId="7" fillId="0" borderId="0" xfId="1" applyFont="1" applyFill="1" applyAlignment="1" applyProtection="1">
      <alignment horizontal="left" vertical="top" wrapText="1"/>
    </xf>
    <xf numFmtId="0" fontId="2" fillId="0" borderId="0" xfId="1" applyAlignment="1" applyProtection="1">
      <alignment horizontal="center" vertical="top"/>
    </xf>
    <xf numFmtId="0" fontId="1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top"/>
    </xf>
    <xf numFmtId="0" fontId="4" fillId="0" borderId="0" xfId="0" applyFont="1"/>
    <xf numFmtId="0" fontId="16" fillId="0" borderId="0" xfId="0" applyFont="1"/>
    <xf numFmtId="0" fontId="2" fillId="0" borderId="0" xfId="1" applyAlignment="1" applyProtection="1">
      <alignment horizontal="center" vertical="top" wrapText="1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13" fillId="0" borderId="5" xfId="0" applyFont="1" applyBorder="1"/>
    <xf numFmtId="0" fontId="11" fillId="0" borderId="0" xfId="1" applyFont="1" applyFill="1" applyAlignment="1" applyProtection="1">
      <alignment horizontal="left" vertical="top" wrapText="1"/>
    </xf>
    <xf numFmtId="0" fontId="11" fillId="0" borderId="0" xfId="1" applyFont="1" applyFill="1" applyBorder="1" applyAlignment="1" applyProtection="1">
      <alignment horizontal="center" vertical="top" wrapText="1"/>
    </xf>
    <xf numFmtId="0" fontId="3" fillId="0" borderId="0" xfId="1" applyFont="1" applyFill="1" applyAlignment="1" applyProtection="1">
      <alignment horizontal="center" vertical="top" wrapText="1"/>
    </xf>
    <xf numFmtId="0" fontId="11" fillId="0" borderId="0" xfId="1" applyFont="1" applyFill="1" applyAlignment="1" applyProtection="1">
      <alignment horizontal="center" vertical="top" wrapText="1"/>
    </xf>
    <xf numFmtId="0" fontId="17" fillId="0" borderId="0" xfId="0" applyFont="1"/>
    <xf numFmtId="0" fontId="18" fillId="0" borderId="0" xfId="0" applyFont="1"/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</cellXfs>
  <cellStyles count="19">
    <cellStyle name="Followed Hyperlink" xfId="4" builtinId="9" hidden="1"/>
    <cellStyle name="Followed Hyperlink" xfId="3" builtinId="9" hidden="1"/>
    <cellStyle name="Followed Hyperlink" xfId="6" builtinId="9" hidden="1"/>
    <cellStyle name="Followed Hyperlink" xfId="5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5" builtinId="9" hidden="1"/>
    <cellStyle name="Followed Hyperlink" xfId="14" builtinId="9" hidden="1"/>
    <cellStyle name="Followed Hyperlink" xfId="17" builtinId="9" hidden="1"/>
    <cellStyle name="Followed Hyperlink" xfId="16" builtinId="9" hidden="1"/>
    <cellStyle name="Hyperlink" xfId="1" builtinId="8"/>
    <cellStyle name="Normal" xfId="0" builtinId="0"/>
    <cellStyle name="Normal 2" xfId="2" xr:uid="{00000000-0005-0000-0000-000011000000}"/>
    <cellStyle name="Normal 3" xfId="18" xr:uid="{E4F93422-871F-4C73-9509-1F6AAFC2AB7A}"/>
  </cellStyles>
  <dxfs count="17"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/>
        <vertAlign val="baseline"/>
        <sz val="11"/>
        <color rgb="FF0000CC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/>
        <vertAlign val="baseline"/>
        <sz val="11"/>
        <color rgb="FF0000CC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/>
        <right style="thin">
          <color theme="0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  <alignment horizontal="left" vertical="top" textRotation="0" wrapText="1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  <alignment horizontal="left" vertical="top" textRotation="0" wrapText="1" indent="0" justifyLastLine="0" shrinkToFit="0" readingOrder="0"/>
    </dxf>
  </dxfs>
  <tableStyles count="0" defaultTableStyle="TableStyleMedium9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4232DA5-FD15-489E-BF8C-6458B471B08D}" name="Table32" displayName="Table32" ref="A10:O74" totalsRowShown="0" headerRowDxfId="16" dataDxfId="15">
  <autoFilter ref="A10:O74" xr:uid="{30C90C89-AFDB-4CB0-A19E-50FD4CD4F841}"/>
  <sortState xmlns:xlrd2="http://schemas.microsoft.com/office/spreadsheetml/2017/richdata2" ref="A11:O74">
    <sortCondition ref="A10:A74"/>
  </sortState>
  <tableColumns count="15">
    <tableColumn id="1" xr3:uid="{F3B1AEDB-E363-4153-9691-774B0FC9C4DD}" name="Identifier" dataDxfId="14"/>
    <tableColumn id="2" xr3:uid="{C4ED9C2D-4484-4A9A-A825-B2936509A711}" name="Location" dataDxfId="13"/>
    <tableColumn id="3" xr3:uid="{C9D6A72B-49F7-414F-8331-96201C6978C3}" name="nucleotide change" dataDxfId="12"/>
    <tableColumn id="16" xr3:uid="{5AB0CE30-D557-4BEC-8495-A920E3F984CC}" name="Amino acid change" dataDxfId="11"/>
    <tableColumn id="17" xr3:uid="{ECBD45BF-4A6B-4E7F-979B-15AB44AC7BF0}" name="Type of mutation - DNA" dataDxfId="10"/>
    <tableColumn id="21" xr3:uid="{91215539-73A2-46D3-B085-B8A49D5AD9E8}" name="additional mutation info" dataDxfId="9"/>
    <tableColumn id="19" xr3:uid="{1F5F199E-7763-49C9-84E1-3CFB33CF0150}" name="Predicted functional effect" dataDxfId="8"/>
    <tableColumn id="20" xr3:uid="{1F8107F7-D265-46D7-979C-7B31386C1F35}" name="ClinVar classification" dataDxfId="7"/>
    <tableColumn id="14" xr3:uid="{2AF27A11-A7D4-4C87-9A40-D59D85F53D04}" name="rs number" dataDxfId="6"/>
    <tableColumn id="4" xr3:uid="{7B393589-AA17-4819-BD08-F0E9FCB1154C}" name="contig position (GRCh38.p7)" dataDxfId="5"/>
    <tableColumn id="5" xr3:uid="{0B2E64C6-46CE-46BF-BB92-A8FE6630D4B6}" name="References" dataDxfId="4" dataCellStyle="Hyperlink"/>
    <tableColumn id="11" xr3:uid="{3FA650E1-6EB1-4A8A-96DE-4F8E900834AF}" name="PMID" dataDxfId="3" dataCellStyle="Hyperlink"/>
    <tableColumn id="22" xr3:uid="{2A12E55C-B696-4514-84F1-B34D2F93B930}" name="Original description" dataDxfId="2" dataCellStyle="Hyperlink"/>
    <tableColumn id="13" xr3:uid="{79C2B261-83EC-4208-99A2-C81FF9391881}" name="Notes" dataDxfId="1"/>
    <tableColumn id="6" xr3:uid="{390A2FB9-FD6D-405A-A708-D7BA9F774C17}" name="Notes 2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ncbi.nlm.nih.gov/nuccore/427918128?report=genbank&amp;to=37793" TargetMode="External"/><Relationship Id="rId7" Type="http://schemas.openxmlformats.org/officeDocument/2006/relationships/table" Target="../tables/table1.xml"/><Relationship Id="rId2" Type="http://schemas.openxmlformats.org/officeDocument/2006/relationships/hyperlink" Target="http://www.ncbi.nlm.nih.gov/nuccore/427918128?report=genbank&amp;to=37793" TargetMode="External"/><Relationship Id="rId1" Type="http://schemas.openxmlformats.org/officeDocument/2006/relationships/hyperlink" Target="http://www.ncbi.nlm.nih.gov/gene/2055" TargetMode="External"/><Relationship Id="rId6" Type="http://schemas.openxmlformats.org/officeDocument/2006/relationships/hyperlink" Target="https://www.ncbi.nlm.nih.gov/nuccore/NM_018941" TargetMode="External"/><Relationship Id="rId5" Type="http://schemas.openxmlformats.org/officeDocument/2006/relationships/hyperlink" Target="http://www.ncbi.nlm.nih.gov/protein/31083053" TargetMode="External"/><Relationship Id="rId4" Type="http://schemas.openxmlformats.org/officeDocument/2006/relationships/hyperlink" Target="http://www.ncbi.nlm.nih.gov/protein/310830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259968-27A8-4BAC-B847-5224F66F4D05}">
  <dimension ref="A1:V81"/>
  <sheetViews>
    <sheetView tabSelected="1" topLeftCell="A24" workbookViewId="0">
      <selection activeCell="L11" sqref="L11:L36"/>
    </sheetView>
  </sheetViews>
  <sheetFormatPr defaultColWidth="9.140625" defaultRowHeight="15"/>
  <cols>
    <col min="1" max="3" width="12.42578125" style="7" customWidth="1"/>
    <col min="4" max="4" width="17.5703125" style="7" customWidth="1"/>
    <col min="5" max="6" width="12.85546875" style="7" customWidth="1"/>
    <col min="7" max="7" width="17" style="7" customWidth="1"/>
    <col min="8" max="8" width="17" style="32" customWidth="1"/>
    <col min="9" max="9" width="18.28515625" style="7" customWidth="1"/>
    <col min="10" max="10" width="17" style="7" customWidth="1"/>
    <col min="11" max="12" width="14.42578125" style="7" customWidth="1"/>
    <col min="13" max="13" width="12.85546875" style="7" customWidth="1"/>
    <col min="14" max="14" width="20.85546875" style="7" customWidth="1"/>
    <col min="15" max="15" width="20.42578125" style="7" customWidth="1"/>
    <col min="16" max="16384" width="9.140625" style="3"/>
  </cols>
  <sheetData>
    <row r="1" spans="1:22">
      <c r="A1" s="54" t="s">
        <v>0</v>
      </c>
      <c r="B1" s="54"/>
      <c r="C1" s="54"/>
      <c r="D1" s="7" t="s">
        <v>1</v>
      </c>
      <c r="E1" s="15"/>
      <c r="F1" s="15"/>
      <c r="G1" s="15"/>
      <c r="H1" s="30"/>
      <c r="I1" s="16"/>
      <c r="J1" s="23"/>
    </row>
    <row r="2" spans="1:22">
      <c r="A2" s="54" t="s">
        <v>2</v>
      </c>
      <c r="B2" s="54"/>
      <c r="C2" s="54"/>
      <c r="D2" s="21">
        <v>2055</v>
      </c>
      <c r="E2" s="15"/>
      <c r="F2" s="15"/>
      <c r="G2" s="15"/>
      <c r="H2" s="31"/>
      <c r="I2" s="17"/>
      <c r="J2" s="23"/>
    </row>
    <row r="3" spans="1:22" ht="15" customHeight="1">
      <c r="A3" s="54" t="s">
        <v>3</v>
      </c>
      <c r="B3" s="54"/>
      <c r="C3" s="54"/>
      <c r="D3" s="9" t="s">
        <v>4</v>
      </c>
      <c r="E3" s="15"/>
      <c r="F3" s="15"/>
      <c r="G3" s="15"/>
      <c r="H3" s="31"/>
      <c r="I3" s="15"/>
      <c r="J3" s="23"/>
    </row>
    <row r="4" spans="1:22" ht="17.25" customHeight="1">
      <c r="A4" s="54" t="s">
        <v>5</v>
      </c>
      <c r="B4" s="54"/>
      <c r="C4" s="54"/>
      <c r="D4" s="29" t="s">
        <v>6</v>
      </c>
      <c r="E4" s="19" t="s">
        <v>7</v>
      </c>
      <c r="F4" s="24"/>
      <c r="G4" s="24"/>
      <c r="H4" s="31"/>
      <c r="I4" s="25"/>
      <c r="J4" s="3"/>
    </row>
    <row r="5" spans="1:22" ht="18" customHeight="1">
      <c r="A5" s="55" t="s">
        <v>8</v>
      </c>
      <c r="B5" s="55"/>
      <c r="C5" s="55"/>
      <c r="D5" s="36" t="s">
        <v>9</v>
      </c>
      <c r="E5" s="19" t="s">
        <v>10</v>
      </c>
      <c r="F5" s="35"/>
      <c r="G5"/>
      <c r="H5" s="31"/>
      <c r="I5" s="26"/>
      <c r="J5" s="3"/>
    </row>
    <row r="6" spans="1:22" ht="15" customHeight="1">
      <c r="A6" s="54" t="s">
        <v>11</v>
      </c>
      <c r="B6" s="54"/>
      <c r="C6" s="54"/>
      <c r="D6" s="29" t="s">
        <v>12</v>
      </c>
      <c r="E6" s="19" t="s">
        <v>13</v>
      </c>
      <c r="F6" s="24"/>
      <c r="G6" s="24"/>
      <c r="H6" s="31"/>
      <c r="I6" s="25"/>
      <c r="J6" s="3"/>
    </row>
    <row r="7" spans="1:22">
      <c r="A7" s="54" t="s">
        <v>14</v>
      </c>
      <c r="B7" s="54"/>
      <c r="C7" s="54"/>
      <c r="D7" s="7" t="s">
        <v>15</v>
      </c>
    </row>
    <row r="8" spans="1:22">
      <c r="A8" s="54" t="s">
        <v>16</v>
      </c>
      <c r="B8" s="54"/>
      <c r="C8" s="54"/>
      <c r="D8" s="27">
        <v>45375</v>
      </c>
    </row>
    <row r="10" spans="1:22" ht="48">
      <c r="A10" s="9" t="s">
        <v>17</v>
      </c>
      <c r="B10" s="9" t="s">
        <v>18</v>
      </c>
      <c r="C10" s="9" t="s">
        <v>19</v>
      </c>
      <c r="D10" s="9" t="s">
        <v>20</v>
      </c>
      <c r="E10" s="9" t="s">
        <v>21</v>
      </c>
      <c r="F10" s="10" t="s">
        <v>22</v>
      </c>
      <c r="G10" s="9" t="s">
        <v>23</v>
      </c>
      <c r="H10" s="10" t="s">
        <v>24</v>
      </c>
      <c r="I10" s="9" t="s">
        <v>25</v>
      </c>
      <c r="J10" s="8" t="s">
        <v>26</v>
      </c>
      <c r="K10" s="18" t="s">
        <v>27</v>
      </c>
      <c r="L10" s="18" t="s">
        <v>28</v>
      </c>
      <c r="M10" s="18" t="s">
        <v>29</v>
      </c>
      <c r="N10" s="9" t="s">
        <v>30</v>
      </c>
      <c r="O10" s="12" t="s">
        <v>31</v>
      </c>
      <c r="P10" s="1"/>
      <c r="Q10" s="1"/>
      <c r="R10" s="1"/>
      <c r="S10" s="1"/>
      <c r="T10" s="1"/>
      <c r="U10" s="1"/>
      <c r="V10" s="1"/>
    </row>
    <row r="11" spans="1:22" ht="57" customHeight="1">
      <c r="A11" s="9" t="s">
        <v>32</v>
      </c>
      <c r="B11" s="9" t="s">
        <v>33</v>
      </c>
      <c r="C11" s="9" t="s">
        <v>34</v>
      </c>
      <c r="D11" s="9" t="s">
        <v>35</v>
      </c>
      <c r="E11" s="9" t="s">
        <v>36</v>
      </c>
      <c r="F11" s="7" t="s">
        <v>37</v>
      </c>
      <c r="G11" s="9" t="s">
        <v>38</v>
      </c>
      <c r="H11" s="10" t="s">
        <v>39</v>
      </c>
      <c r="I11" s="9" t="s">
        <v>40</v>
      </c>
      <c r="J11" s="7">
        <v>1771124</v>
      </c>
      <c r="K11" s="18" t="s">
        <v>41</v>
      </c>
      <c r="L11" s="18">
        <v>10508524</v>
      </c>
      <c r="M11" s="5"/>
      <c r="N11" s="9" t="s">
        <v>42</v>
      </c>
      <c r="O11" s="56" t="s">
        <v>43</v>
      </c>
    </row>
    <row r="12" spans="1:22" ht="57" customHeight="1">
      <c r="A12" s="12" t="s">
        <v>44</v>
      </c>
      <c r="B12" s="12" t="s">
        <v>33</v>
      </c>
      <c r="C12" s="12" t="s">
        <v>45</v>
      </c>
      <c r="D12" s="9" t="s">
        <v>46</v>
      </c>
      <c r="E12" s="9" t="s">
        <v>36</v>
      </c>
      <c r="F12" s="9" t="s">
        <v>47</v>
      </c>
      <c r="G12" s="9"/>
      <c r="H12" s="10" t="s">
        <v>39</v>
      </c>
      <c r="I12" s="9" t="s">
        <v>48</v>
      </c>
      <c r="J12" s="7">
        <v>1771349</v>
      </c>
      <c r="K12" s="49" t="s">
        <v>49</v>
      </c>
      <c r="L12" s="18"/>
      <c r="M12" s="4"/>
      <c r="N12" s="12" t="s">
        <v>50</v>
      </c>
      <c r="O12" s="56"/>
    </row>
    <row r="13" spans="1:22" ht="86.25" customHeight="1">
      <c r="A13" s="12" t="s">
        <v>51</v>
      </c>
      <c r="B13" s="12" t="s">
        <v>52</v>
      </c>
      <c r="C13" s="12" t="s">
        <v>53</v>
      </c>
      <c r="D13" s="9" t="s">
        <v>54</v>
      </c>
      <c r="E13" s="9" t="s">
        <v>55</v>
      </c>
      <c r="F13" s="9" t="s">
        <v>56</v>
      </c>
      <c r="G13" s="9"/>
      <c r="H13" s="10" t="s">
        <v>57</v>
      </c>
      <c r="I13" s="12" t="s">
        <v>57</v>
      </c>
      <c r="J13" s="12" t="s">
        <v>58</v>
      </c>
      <c r="K13" s="49" t="s">
        <v>59</v>
      </c>
      <c r="L13" s="18">
        <v>30919163</v>
      </c>
      <c r="M13" s="9" t="s">
        <v>60</v>
      </c>
      <c r="N13" s="12" t="s">
        <v>50</v>
      </c>
      <c r="O13" s="56" t="s">
        <v>61</v>
      </c>
    </row>
    <row r="14" spans="1:22" ht="45.75">
      <c r="A14" s="9" t="s">
        <v>62</v>
      </c>
      <c r="B14" s="9" t="s">
        <v>33</v>
      </c>
      <c r="C14" s="9" t="s">
        <v>63</v>
      </c>
      <c r="D14" s="9" t="s">
        <v>64</v>
      </c>
      <c r="E14" s="9" t="s">
        <v>55</v>
      </c>
      <c r="F14" s="7" t="s">
        <v>56</v>
      </c>
      <c r="G14" s="9"/>
      <c r="H14" s="10" t="s">
        <v>65</v>
      </c>
      <c r="I14" s="9" t="s">
        <v>66</v>
      </c>
      <c r="J14" s="7">
        <v>1771142</v>
      </c>
      <c r="K14" s="18" t="s">
        <v>67</v>
      </c>
      <c r="L14" s="18">
        <v>15024724</v>
      </c>
      <c r="M14" s="57"/>
      <c r="N14" s="9"/>
      <c r="O14" s="56"/>
    </row>
    <row r="15" spans="1:22" ht="76.5">
      <c r="A15" s="9" t="s">
        <v>68</v>
      </c>
      <c r="B15" s="9" t="s">
        <v>33</v>
      </c>
      <c r="C15" s="9" t="s">
        <v>69</v>
      </c>
      <c r="D15" s="9" t="s">
        <v>70</v>
      </c>
      <c r="E15" s="9" t="s">
        <v>36</v>
      </c>
      <c r="F15" s="7" t="s">
        <v>37</v>
      </c>
      <c r="G15" s="9" t="s">
        <v>71</v>
      </c>
      <c r="H15" s="10" t="s">
        <v>72</v>
      </c>
      <c r="I15" s="9" t="s">
        <v>73</v>
      </c>
      <c r="J15" s="7">
        <v>1771563</v>
      </c>
      <c r="K15" s="18" t="s">
        <v>67</v>
      </c>
      <c r="L15" s="18">
        <v>15024724</v>
      </c>
      <c r="M15" s="9" t="s">
        <v>74</v>
      </c>
      <c r="N15" s="12"/>
      <c r="O15" s="56"/>
    </row>
    <row r="16" spans="1:22" ht="45.75">
      <c r="A16" s="9" t="s">
        <v>75</v>
      </c>
      <c r="B16" s="9" t="s">
        <v>52</v>
      </c>
      <c r="C16" s="9" t="s">
        <v>76</v>
      </c>
      <c r="D16" s="9" t="s">
        <v>77</v>
      </c>
      <c r="E16" s="9" t="s">
        <v>36</v>
      </c>
      <c r="F16" s="7" t="s">
        <v>37</v>
      </c>
      <c r="G16" s="9" t="s">
        <v>78</v>
      </c>
      <c r="H16" s="10" t="s">
        <v>65</v>
      </c>
      <c r="I16" s="9" t="s">
        <v>79</v>
      </c>
      <c r="J16" s="7">
        <v>1780316</v>
      </c>
      <c r="K16" s="18" t="s">
        <v>67</v>
      </c>
      <c r="L16" s="18">
        <v>15024724</v>
      </c>
      <c r="M16" s="57"/>
      <c r="N16" s="9"/>
      <c r="O16" s="56"/>
    </row>
    <row r="17" spans="1:15" ht="45.75">
      <c r="A17" s="9" t="s">
        <v>80</v>
      </c>
      <c r="B17" s="9" t="s">
        <v>52</v>
      </c>
      <c r="C17" s="9" t="s">
        <v>81</v>
      </c>
      <c r="D17" s="9" t="s">
        <v>82</v>
      </c>
      <c r="E17" s="9" t="s">
        <v>36</v>
      </c>
      <c r="F17" s="7" t="s">
        <v>37</v>
      </c>
      <c r="G17" s="9" t="s">
        <v>38</v>
      </c>
      <c r="H17" s="10" t="s">
        <v>39</v>
      </c>
      <c r="I17" s="9" t="s">
        <v>83</v>
      </c>
      <c r="J17" s="7">
        <v>1780495</v>
      </c>
      <c r="K17" s="18" t="s">
        <v>67</v>
      </c>
      <c r="L17" s="18">
        <v>15024724</v>
      </c>
      <c r="M17" s="2"/>
      <c r="N17" s="12"/>
      <c r="O17" s="56"/>
    </row>
    <row r="18" spans="1:15" ht="45.75">
      <c r="A18" s="9" t="s">
        <v>84</v>
      </c>
      <c r="B18" s="9" t="s">
        <v>33</v>
      </c>
      <c r="C18" s="9" t="s">
        <v>85</v>
      </c>
      <c r="D18" s="9" t="s">
        <v>86</v>
      </c>
      <c r="E18" s="9" t="s">
        <v>55</v>
      </c>
      <c r="F18" s="7" t="s">
        <v>56</v>
      </c>
      <c r="G18" s="9"/>
      <c r="H18" s="10" t="s">
        <v>65</v>
      </c>
      <c r="I18" s="9" t="s">
        <v>87</v>
      </c>
      <c r="J18" s="7">
        <v>1771116</v>
      </c>
      <c r="K18" s="18" t="s">
        <v>88</v>
      </c>
      <c r="L18" s="18">
        <v>16570191</v>
      </c>
      <c r="M18" s="2"/>
      <c r="N18" s="12"/>
      <c r="O18" s="56"/>
    </row>
    <row r="19" spans="1:15" ht="45.75">
      <c r="A19" s="9" t="s">
        <v>89</v>
      </c>
      <c r="B19" s="9" t="s">
        <v>33</v>
      </c>
      <c r="C19" s="9" t="s">
        <v>90</v>
      </c>
      <c r="D19" s="9" t="s">
        <v>91</v>
      </c>
      <c r="E19" s="9" t="s">
        <v>36</v>
      </c>
      <c r="F19" s="7" t="s">
        <v>37</v>
      </c>
      <c r="G19" s="9" t="s">
        <v>38</v>
      </c>
      <c r="H19" s="10" t="s">
        <v>39</v>
      </c>
      <c r="I19" s="9" t="s">
        <v>92</v>
      </c>
      <c r="J19" s="7">
        <v>1771142</v>
      </c>
      <c r="K19" s="18" t="s">
        <v>88</v>
      </c>
      <c r="L19" s="18">
        <v>16570191</v>
      </c>
      <c r="M19" s="57"/>
      <c r="N19" s="9"/>
      <c r="O19" s="56"/>
    </row>
    <row r="20" spans="1:15" ht="45.75">
      <c r="A20" s="9" t="s">
        <v>93</v>
      </c>
      <c r="B20" s="9" t="s">
        <v>33</v>
      </c>
      <c r="C20" s="9" t="s">
        <v>94</v>
      </c>
      <c r="D20" s="9" t="s">
        <v>95</v>
      </c>
      <c r="E20" s="9" t="s">
        <v>36</v>
      </c>
      <c r="F20" s="7" t="s">
        <v>37</v>
      </c>
      <c r="G20" s="9" t="s">
        <v>78</v>
      </c>
      <c r="H20" s="33" t="s">
        <v>72</v>
      </c>
      <c r="I20" s="9" t="s">
        <v>96</v>
      </c>
      <c r="J20" s="7">
        <v>1719693</v>
      </c>
      <c r="K20" s="18" t="s">
        <v>88</v>
      </c>
      <c r="L20" s="18">
        <v>16570191</v>
      </c>
      <c r="M20" s="57"/>
      <c r="N20" s="9"/>
      <c r="O20" s="56"/>
    </row>
    <row r="21" spans="1:15" ht="45.75">
      <c r="A21" s="9" t="s">
        <v>97</v>
      </c>
      <c r="B21" s="9" t="s">
        <v>52</v>
      </c>
      <c r="C21" s="9" t="s">
        <v>98</v>
      </c>
      <c r="D21" s="9" t="s">
        <v>99</v>
      </c>
      <c r="E21" s="9" t="s">
        <v>36</v>
      </c>
      <c r="F21" s="7" t="s">
        <v>37</v>
      </c>
      <c r="G21" s="9" t="s">
        <v>38</v>
      </c>
      <c r="H21" s="33" t="s">
        <v>72</v>
      </c>
      <c r="I21" s="9" t="s">
        <v>100</v>
      </c>
      <c r="J21" s="7">
        <v>1780287</v>
      </c>
      <c r="K21" s="18" t="s">
        <v>88</v>
      </c>
      <c r="L21" s="18">
        <v>16570191</v>
      </c>
      <c r="M21" s="57"/>
      <c r="N21" s="9"/>
      <c r="O21" s="56"/>
    </row>
    <row r="22" spans="1:15" ht="60.75">
      <c r="A22" s="9" t="s">
        <v>101</v>
      </c>
      <c r="B22" s="9" t="s">
        <v>52</v>
      </c>
      <c r="C22" s="9" t="s">
        <v>102</v>
      </c>
      <c r="D22" s="9" t="s">
        <v>103</v>
      </c>
      <c r="E22" s="9" t="s">
        <v>36</v>
      </c>
      <c r="F22" s="7" t="s">
        <v>37</v>
      </c>
      <c r="G22" s="9" t="s">
        <v>38</v>
      </c>
      <c r="H22" s="33" t="s">
        <v>72</v>
      </c>
      <c r="I22" s="9" t="s">
        <v>104</v>
      </c>
      <c r="J22" s="7">
        <v>1780415</v>
      </c>
      <c r="K22" s="18" t="s">
        <v>105</v>
      </c>
      <c r="L22" s="18">
        <v>16828266</v>
      </c>
      <c r="M22" s="2"/>
      <c r="N22" s="12"/>
      <c r="O22" s="56"/>
    </row>
    <row r="23" spans="1:15" ht="76.5">
      <c r="A23" s="9" t="s">
        <v>106</v>
      </c>
      <c r="B23" s="9" t="s">
        <v>52</v>
      </c>
      <c r="C23" s="9" t="s">
        <v>107</v>
      </c>
      <c r="D23" s="9" t="s">
        <v>108</v>
      </c>
      <c r="E23" s="9" t="s">
        <v>36</v>
      </c>
      <c r="F23" s="7" t="s">
        <v>37</v>
      </c>
      <c r="G23" s="9" t="s">
        <v>38</v>
      </c>
      <c r="H23" s="33" t="s">
        <v>72</v>
      </c>
      <c r="I23" s="9" t="s">
        <v>109</v>
      </c>
      <c r="J23" s="7">
        <v>1780472</v>
      </c>
      <c r="K23" s="18" t="s">
        <v>110</v>
      </c>
      <c r="L23" s="18">
        <v>22964447</v>
      </c>
      <c r="M23" s="2"/>
      <c r="N23" s="12"/>
      <c r="O23" s="56"/>
    </row>
    <row r="24" spans="1:15" ht="30.75">
      <c r="A24" s="9" t="s">
        <v>111</v>
      </c>
      <c r="B24" s="9" t="s">
        <v>33</v>
      </c>
      <c r="C24" s="9" t="s">
        <v>112</v>
      </c>
      <c r="D24" s="9" t="s">
        <v>113</v>
      </c>
      <c r="E24" s="9" t="s">
        <v>36</v>
      </c>
      <c r="F24" s="7" t="s">
        <v>37</v>
      </c>
      <c r="G24" s="9" t="s">
        <v>78</v>
      </c>
      <c r="H24" s="33" t="s">
        <v>72</v>
      </c>
      <c r="I24" s="9" t="s">
        <v>114</v>
      </c>
      <c r="J24" s="7">
        <v>1771524</v>
      </c>
      <c r="K24" s="18" t="s">
        <v>115</v>
      </c>
      <c r="L24" s="18">
        <v>19201763</v>
      </c>
      <c r="M24" s="57"/>
      <c r="N24" s="9"/>
      <c r="O24" s="56"/>
    </row>
    <row r="25" spans="1:15" ht="45.75">
      <c r="A25" s="9" t="s">
        <v>116</v>
      </c>
      <c r="B25" s="9" t="s">
        <v>33</v>
      </c>
      <c r="C25" s="12" t="s">
        <v>117</v>
      </c>
      <c r="D25" s="9" t="s">
        <v>118</v>
      </c>
      <c r="E25" s="9" t="s">
        <v>55</v>
      </c>
      <c r="F25" s="7" t="s">
        <v>119</v>
      </c>
      <c r="G25" s="9" t="s">
        <v>57</v>
      </c>
      <c r="H25" s="10" t="s">
        <v>120</v>
      </c>
      <c r="I25" s="7" t="s">
        <v>121</v>
      </c>
      <c r="J25" s="9" t="s">
        <v>122</v>
      </c>
      <c r="K25" s="18" t="s">
        <v>123</v>
      </c>
      <c r="L25" s="18">
        <v>19431184</v>
      </c>
      <c r="M25" s="2" t="s">
        <v>124</v>
      </c>
      <c r="N25" s="19" t="s">
        <v>125</v>
      </c>
      <c r="O25" s="56"/>
    </row>
    <row r="26" spans="1:15" ht="75" customHeight="1">
      <c r="A26" s="9" t="s">
        <v>126</v>
      </c>
      <c r="B26" s="9" t="s">
        <v>127</v>
      </c>
      <c r="C26" s="14" t="s">
        <v>128</v>
      </c>
      <c r="D26" s="9" t="s">
        <v>129</v>
      </c>
      <c r="E26" s="9" t="s">
        <v>55</v>
      </c>
      <c r="F26" s="9" t="s">
        <v>55</v>
      </c>
      <c r="G26" s="9"/>
      <c r="H26" s="10" t="s">
        <v>57</v>
      </c>
      <c r="I26" s="9"/>
      <c r="K26" s="18" t="s">
        <v>130</v>
      </c>
      <c r="L26" s="18">
        <v>19807737</v>
      </c>
      <c r="M26" s="2" t="s">
        <v>131</v>
      </c>
      <c r="N26" s="12" t="s">
        <v>132</v>
      </c>
      <c r="O26" s="56" t="s">
        <v>133</v>
      </c>
    </row>
    <row r="27" spans="1:15" ht="45.75">
      <c r="A27" s="9" t="s">
        <v>134</v>
      </c>
      <c r="B27" s="9" t="s">
        <v>52</v>
      </c>
      <c r="C27" s="9" t="s">
        <v>135</v>
      </c>
      <c r="D27" s="9" t="s">
        <v>136</v>
      </c>
      <c r="E27" s="9" t="s">
        <v>36</v>
      </c>
      <c r="F27" s="7" t="s">
        <v>37</v>
      </c>
      <c r="G27" s="9" t="s">
        <v>78</v>
      </c>
      <c r="H27" s="10" t="s">
        <v>137</v>
      </c>
      <c r="I27" s="12" t="s">
        <v>138</v>
      </c>
      <c r="J27" s="7">
        <v>1780317</v>
      </c>
      <c r="K27" s="18" t="s">
        <v>130</v>
      </c>
      <c r="L27" s="18">
        <v>19807737</v>
      </c>
      <c r="M27" s="57"/>
      <c r="N27" s="9"/>
      <c r="O27" s="56"/>
    </row>
    <row r="28" spans="1:15" ht="30.75">
      <c r="A28" s="9" t="s">
        <v>139</v>
      </c>
      <c r="B28" s="9" t="s">
        <v>52</v>
      </c>
      <c r="C28" s="9" t="s">
        <v>140</v>
      </c>
      <c r="D28" s="9" t="s">
        <v>141</v>
      </c>
      <c r="E28" s="9" t="s">
        <v>36</v>
      </c>
      <c r="F28" s="7" t="s">
        <v>37</v>
      </c>
      <c r="G28" s="9" t="s">
        <v>38</v>
      </c>
      <c r="H28" s="10" t="s">
        <v>142</v>
      </c>
      <c r="I28" s="9" t="s">
        <v>143</v>
      </c>
      <c r="J28" s="7">
        <v>1780391</v>
      </c>
      <c r="K28" s="11" t="s">
        <v>144</v>
      </c>
      <c r="L28" s="18">
        <v>21990111</v>
      </c>
      <c r="M28" s="56"/>
      <c r="N28" s="9"/>
      <c r="O28" s="56"/>
    </row>
    <row r="29" spans="1:15" ht="45.75">
      <c r="A29" s="9" t="s">
        <v>145</v>
      </c>
      <c r="B29" s="9" t="s">
        <v>33</v>
      </c>
      <c r="C29" s="9" t="s">
        <v>146</v>
      </c>
      <c r="D29" s="9" t="s">
        <v>147</v>
      </c>
      <c r="E29" s="9" t="s">
        <v>36</v>
      </c>
      <c r="F29" s="7" t="s">
        <v>37</v>
      </c>
      <c r="G29" s="9" t="s">
        <v>38</v>
      </c>
      <c r="H29" s="10" t="s">
        <v>148</v>
      </c>
      <c r="I29" s="9" t="s">
        <v>149</v>
      </c>
      <c r="J29" s="7">
        <v>1771263</v>
      </c>
      <c r="K29" s="11" t="s">
        <v>144</v>
      </c>
      <c r="L29" s="18">
        <v>21990111</v>
      </c>
      <c r="M29" s="57"/>
      <c r="N29" s="9"/>
      <c r="O29" s="56"/>
    </row>
    <row r="30" spans="1:15" ht="30.75">
      <c r="A30" s="9" t="s">
        <v>150</v>
      </c>
      <c r="B30" s="9" t="s">
        <v>33</v>
      </c>
      <c r="C30" s="9" t="s">
        <v>151</v>
      </c>
      <c r="D30" s="9" t="s">
        <v>152</v>
      </c>
      <c r="E30" s="9" t="s">
        <v>36</v>
      </c>
      <c r="F30" s="7" t="s">
        <v>37</v>
      </c>
      <c r="G30" s="9" t="s">
        <v>38</v>
      </c>
      <c r="H30" s="33" t="s">
        <v>72</v>
      </c>
      <c r="I30" s="9" t="s">
        <v>153</v>
      </c>
      <c r="J30" s="7">
        <v>1771281</v>
      </c>
      <c r="K30" s="11" t="s">
        <v>144</v>
      </c>
      <c r="L30" s="18">
        <v>21990111</v>
      </c>
      <c r="M30" s="57"/>
      <c r="N30" s="9"/>
      <c r="O30" s="56"/>
    </row>
    <row r="31" spans="1:15" ht="30.75">
      <c r="A31" s="9" t="s">
        <v>154</v>
      </c>
      <c r="B31" s="9" t="s">
        <v>33</v>
      </c>
      <c r="C31" s="9" t="s">
        <v>155</v>
      </c>
      <c r="D31" s="9" t="s">
        <v>156</v>
      </c>
      <c r="E31" s="9" t="s">
        <v>36</v>
      </c>
      <c r="F31" s="7" t="s">
        <v>37</v>
      </c>
      <c r="G31" s="9" t="s">
        <v>38</v>
      </c>
      <c r="H31" s="33" t="s">
        <v>72</v>
      </c>
      <c r="I31" s="9" t="s">
        <v>157</v>
      </c>
      <c r="J31" s="7">
        <v>1771374</v>
      </c>
      <c r="K31" s="11" t="s">
        <v>144</v>
      </c>
      <c r="L31" s="18">
        <v>21990111</v>
      </c>
      <c r="M31" s="57"/>
      <c r="N31" s="9"/>
      <c r="O31" s="56"/>
    </row>
    <row r="32" spans="1:15" ht="45.75">
      <c r="A32" s="9" t="s">
        <v>158</v>
      </c>
      <c r="B32" s="9" t="s">
        <v>33</v>
      </c>
      <c r="C32" s="9" t="s">
        <v>159</v>
      </c>
      <c r="D32" s="9" t="s">
        <v>160</v>
      </c>
      <c r="E32" s="9" t="s">
        <v>36</v>
      </c>
      <c r="F32" s="7" t="s">
        <v>37</v>
      </c>
      <c r="G32" s="9" t="s">
        <v>38</v>
      </c>
      <c r="H32" s="10" t="s">
        <v>148</v>
      </c>
      <c r="I32" s="9" t="s">
        <v>161</v>
      </c>
      <c r="J32" s="7">
        <v>1771428</v>
      </c>
      <c r="K32" s="11" t="s">
        <v>144</v>
      </c>
      <c r="L32" s="18">
        <v>21990111</v>
      </c>
      <c r="M32" s="57"/>
      <c r="N32" s="9"/>
      <c r="O32" s="56"/>
    </row>
    <row r="33" spans="1:15" ht="30.75">
      <c r="A33" s="9" t="s">
        <v>162</v>
      </c>
      <c r="B33" s="9" t="s">
        <v>33</v>
      </c>
      <c r="C33" s="9" t="s">
        <v>163</v>
      </c>
      <c r="D33" s="9" t="s">
        <v>164</v>
      </c>
      <c r="E33" s="9" t="s">
        <v>36</v>
      </c>
      <c r="F33" s="7" t="s">
        <v>37</v>
      </c>
      <c r="G33" s="9" t="s">
        <v>142</v>
      </c>
      <c r="H33" s="33" t="s">
        <v>72</v>
      </c>
      <c r="I33" s="9" t="s">
        <v>165</v>
      </c>
      <c r="J33" s="7">
        <v>1771469</v>
      </c>
      <c r="K33" s="11" t="s">
        <v>144</v>
      </c>
      <c r="L33" s="18">
        <v>21990111</v>
      </c>
      <c r="M33" s="57"/>
      <c r="N33" s="9"/>
      <c r="O33" s="56"/>
    </row>
    <row r="34" spans="1:15" ht="30.75">
      <c r="A34" s="9" t="s">
        <v>166</v>
      </c>
      <c r="B34" s="9" t="s">
        <v>52</v>
      </c>
      <c r="C34" s="9" t="s">
        <v>167</v>
      </c>
      <c r="D34" s="9" t="s">
        <v>168</v>
      </c>
      <c r="E34" s="9" t="s">
        <v>55</v>
      </c>
      <c r="F34" s="7" t="s">
        <v>55</v>
      </c>
      <c r="G34" s="9" t="s">
        <v>57</v>
      </c>
      <c r="H34" s="33" t="s">
        <v>72</v>
      </c>
      <c r="I34" s="9" t="s">
        <v>169</v>
      </c>
      <c r="J34" s="7" t="s">
        <v>170</v>
      </c>
      <c r="K34" s="11" t="s">
        <v>144</v>
      </c>
      <c r="L34" s="18">
        <v>21990111</v>
      </c>
      <c r="M34" s="57"/>
      <c r="N34" s="9"/>
      <c r="O34" s="56"/>
    </row>
    <row r="35" spans="1:15" ht="30.75">
      <c r="A35" s="9" t="s">
        <v>171</v>
      </c>
      <c r="B35" s="9" t="s">
        <v>52</v>
      </c>
      <c r="C35" s="9" t="s">
        <v>172</v>
      </c>
      <c r="D35" s="9" t="s">
        <v>173</v>
      </c>
      <c r="E35" s="9" t="s">
        <v>36</v>
      </c>
      <c r="F35" s="7" t="s">
        <v>37</v>
      </c>
      <c r="G35" s="9" t="s">
        <v>142</v>
      </c>
      <c r="H35" s="10" t="s">
        <v>137</v>
      </c>
      <c r="I35" s="9" t="s">
        <v>174</v>
      </c>
      <c r="J35" s="7">
        <v>1780367</v>
      </c>
      <c r="K35" s="11" t="s">
        <v>144</v>
      </c>
      <c r="L35" s="18">
        <v>21990111</v>
      </c>
      <c r="M35" s="57"/>
      <c r="N35" s="9"/>
      <c r="O35" s="56"/>
    </row>
    <row r="36" spans="1:15" ht="45.75">
      <c r="A36" s="9" t="s">
        <v>175</v>
      </c>
      <c r="B36" s="9" t="s">
        <v>52</v>
      </c>
      <c r="C36" s="9" t="s">
        <v>176</v>
      </c>
      <c r="D36" s="9" t="s">
        <v>177</v>
      </c>
      <c r="E36" s="9" t="s">
        <v>36</v>
      </c>
      <c r="F36" s="7" t="s">
        <v>37</v>
      </c>
      <c r="G36" s="9" t="s">
        <v>142</v>
      </c>
      <c r="H36" s="10" t="s">
        <v>148</v>
      </c>
      <c r="I36" s="9" t="s">
        <v>178</v>
      </c>
      <c r="J36" s="7">
        <v>1780512</v>
      </c>
      <c r="K36" s="11" t="s">
        <v>144</v>
      </c>
      <c r="L36" s="18">
        <v>21990111</v>
      </c>
      <c r="M36" s="57"/>
      <c r="N36" s="9"/>
      <c r="O36" s="56"/>
    </row>
    <row r="37" spans="1:15" ht="45.75">
      <c r="A37" s="9" t="s">
        <v>179</v>
      </c>
      <c r="B37" s="9" t="s">
        <v>52</v>
      </c>
      <c r="C37" s="9" t="s">
        <v>180</v>
      </c>
      <c r="D37" s="11" t="s">
        <v>181</v>
      </c>
      <c r="E37" s="9" t="s">
        <v>55</v>
      </c>
      <c r="F37" s="7" t="s">
        <v>182</v>
      </c>
      <c r="G37" s="9"/>
      <c r="H37" s="33" t="s">
        <v>72</v>
      </c>
      <c r="I37" s="9"/>
      <c r="J37" s="7">
        <v>1780264</v>
      </c>
      <c r="K37" s="11" t="s">
        <v>183</v>
      </c>
      <c r="L37" s="9">
        <v>22220808</v>
      </c>
      <c r="M37" s="57"/>
      <c r="N37" s="9"/>
      <c r="O37" s="56"/>
    </row>
    <row r="38" spans="1:15" ht="60.75">
      <c r="A38" s="9" t="s">
        <v>184</v>
      </c>
      <c r="B38" s="9" t="s">
        <v>185</v>
      </c>
      <c r="C38" s="11" t="s">
        <v>186</v>
      </c>
      <c r="D38" s="9" t="s">
        <v>129</v>
      </c>
      <c r="E38" s="9" t="s">
        <v>55</v>
      </c>
      <c r="F38" s="7" t="s">
        <v>55</v>
      </c>
      <c r="G38" s="9" t="s">
        <v>57</v>
      </c>
      <c r="H38" s="10" t="s">
        <v>57</v>
      </c>
      <c r="I38" s="9" t="s">
        <v>57</v>
      </c>
      <c r="J38" s="7" t="s">
        <v>57</v>
      </c>
      <c r="K38" s="11" t="s">
        <v>183</v>
      </c>
      <c r="L38" s="9">
        <v>22220808</v>
      </c>
      <c r="M38" s="56" t="s">
        <v>187</v>
      </c>
      <c r="N38" s="9" t="s">
        <v>188</v>
      </c>
      <c r="O38" s="56"/>
    </row>
    <row r="39" spans="1:15" ht="30.75">
      <c r="A39" s="9" t="s">
        <v>189</v>
      </c>
      <c r="B39" s="9" t="s">
        <v>33</v>
      </c>
      <c r="C39" s="9" t="s">
        <v>190</v>
      </c>
      <c r="D39" s="9" t="s">
        <v>191</v>
      </c>
      <c r="E39" s="9" t="s">
        <v>36</v>
      </c>
      <c r="F39" s="7" t="s">
        <v>192</v>
      </c>
      <c r="G39" s="9" t="s">
        <v>71</v>
      </c>
      <c r="H39" s="33" t="s">
        <v>72</v>
      </c>
      <c r="I39" s="9" t="s">
        <v>193</v>
      </c>
      <c r="J39" s="7">
        <v>1771262</v>
      </c>
      <c r="K39" s="18" t="s">
        <v>194</v>
      </c>
      <c r="L39" s="9"/>
      <c r="M39" s="57"/>
      <c r="N39" s="9"/>
      <c r="O39" s="56"/>
    </row>
    <row r="40" spans="1:15" ht="30.75">
      <c r="A40" s="9" t="s">
        <v>195</v>
      </c>
      <c r="B40" s="9" t="s">
        <v>52</v>
      </c>
      <c r="C40" s="11" t="s">
        <v>196</v>
      </c>
      <c r="D40" s="11" t="s">
        <v>197</v>
      </c>
      <c r="E40" s="9" t="s">
        <v>36</v>
      </c>
      <c r="F40" s="7" t="s">
        <v>47</v>
      </c>
      <c r="G40" s="9"/>
      <c r="H40" s="33" t="s">
        <v>72</v>
      </c>
      <c r="I40" s="9" t="s">
        <v>198</v>
      </c>
      <c r="J40" s="7">
        <v>1780469</v>
      </c>
      <c r="K40" s="11" t="s">
        <v>199</v>
      </c>
      <c r="L40" s="9"/>
      <c r="M40" s="57"/>
      <c r="N40" s="9"/>
      <c r="O40" s="56"/>
    </row>
    <row r="41" spans="1:15" ht="30.75">
      <c r="A41" s="9" t="s">
        <v>200</v>
      </c>
      <c r="B41" s="9" t="s">
        <v>185</v>
      </c>
      <c r="C41" s="11" t="s">
        <v>201</v>
      </c>
      <c r="D41" s="9" t="s">
        <v>129</v>
      </c>
      <c r="E41" s="9" t="s">
        <v>55</v>
      </c>
      <c r="F41" s="7" t="s">
        <v>55</v>
      </c>
      <c r="G41" s="9"/>
      <c r="H41" s="10" t="s">
        <v>57</v>
      </c>
      <c r="I41" s="9" t="s">
        <v>57</v>
      </c>
      <c r="J41" s="7" t="s">
        <v>57</v>
      </c>
      <c r="K41" s="11" t="s">
        <v>199</v>
      </c>
      <c r="L41" s="9"/>
      <c r="M41" s="57"/>
      <c r="N41" s="9" t="s">
        <v>202</v>
      </c>
      <c r="O41" s="56"/>
    </row>
    <row r="42" spans="1:15" ht="30.75">
      <c r="A42" s="9" t="s">
        <v>203</v>
      </c>
      <c r="B42" s="9" t="s">
        <v>52</v>
      </c>
      <c r="C42" s="11" t="s">
        <v>204</v>
      </c>
      <c r="D42" s="9" t="s">
        <v>205</v>
      </c>
      <c r="E42" s="9" t="s">
        <v>36</v>
      </c>
      <c r="F42" s="7" t="s">
        <v>192</v>
      </c>
      <c r="G42" s="9" t="s">
        <v>206</v>
      </c>
      <c r="H42" s="10" t="s">
        <v>57</v>
      </c>
      <c r="I42" s="12" t="s">
        <v>57</v>
      </c>
      <c r="J42" s="7">
        <v>1780434</v>
      </c>
      <c r="K42" s="11" t="s">
        <v>199</v>
      </c>
      <c r="L42" s="9"/>
      <c r="M42" s="57"/>
      <c r="N42" s="9"/>
      <c r="O42" s="56"/>
    </row>
    <row r="43" spans="1:15" ht="30.75">
      <c r="A43" s="9" t="s">
        <v>207</v>
      </c>
      <c r="B43" s="9" t="s">
        <v>185</v>
      </c>
      <c r="C43" s="11" t="s">
        <v>208</v>
      </c>
      <c r="D43" s="9" t="s">
        <v>129</v>
      </c>
      <c r="E43" s="9" t="s">
        <v>55</v>
      </c>
      <c r="F43" s="7" t="s">
        <v>55</v>
      </c>
      <c r="G43" s="9"/>
      <c r="H43" s="10" t="s">
        <v>57</v>
      </c>
      <c r="I43" s="9" t="s">
        <v>57</v>
      </c>
      <c r="J43" s="7" t="s">
        <v>57</v>
      </c>
      <c r="K43" s="11" t="s">
        <v>199</v>
      </c>
      <c r="L43" s="9"/>
      <c r="M43" s="57"/>
      <c r="N43" s="9"/>
      <c r="O43" s="56"/>
    </row>
    <row r="44" spans="1:15" ht="91.5">
      <c r="A44" s="9" t="s">
        <v>209</v>
      </c>
      <c r="B44" s="9" t="s">
        <v>52</v>
      </c>
      <c r="C44" s="13" t="s">
        <v>210</v>
      </c>
      <c r="D44" s="9" t="s">
        <v>211</v>
      </c>
      <c r="E44" s="9" t="s">
        <v>36</v>
      </c>
      <c r="F44" s="7" t="s">
        <v>192</v>
      </c>
      <c r="G44" s="9" t="s">
        <v>71</v>
      </c>
      <c r="H44" s="10" t="s">
        <v>137</v>
      </c>
      <c r="I44" s="9" t="s">
        <v>212</v>
      </c>
      <c r="J44" s="7">
        <v>1780325</v>
      </c>
      <c r="K44" s="9" t="s">
        <v>213</v>
      </c>
      <c r="L44" s="9">
        <v>26443629</v>
      </c>
      <c r="M44" s="57"/>
      <c r="N44" s="2" t="s">
        <v>214</v>
      </c>
      <c r="O44" s="56"/>
    </row>
    <row r="45" spans="1:15" ht="45.75">
      <c r="A45" s="9" t="s">
        <v>215</v>
      </c>
      <c r="B45" s="9" t="s">
        <v>52</v>
      </c>
      <c r="C45" s="13" t="s">
        <v>216</v>
      </c>
      <c r="D45" s="9" t="s">
        <v>217</v>
      </c>
      <c r="E45" s="9" t="s">
        <v>36</v>
      </c>
      <c r="F45" s="7" t="s">
        <v>192</v>
      </c>
      <c r="G45" s="9" t="s">
        <v>71</v>
      </c>
      <c r="H45" s="10" t="s">
        <v>57</v>
      </c>
      <c r="I45" s="9" t="s">
        <v>57</v>
      </c>
      <c r="J45" s="7">
        <v>1780383</v>
      </c>
      <c r="K45" s="50" t="s">
        <v>218</v>
      </c>
      <c r="L45" s="9">
        <v>27844444</v>
      </c>
      <c r="M45" s="57"/>
      <c r="N45" s="9"/>
      <c r="O45" s="56"/>
    </row>
    <row r="46" spans="1:15" ht="30.75">
      <c r="A46" s="9" t="s">
        <v>219</v>
      </c>
      <c r="B46" s="9" t="s">
        <v>33</v>
      </c>
      <c r="C46" s="13" t="s">
        <v>220</v>
      </c>
      <c r="D46" s="9" t="s">
        <v>221</v>
      </c>
      <c r="E46" s="9" t="s">
        <v>36</v>
      </c>
      <c r="F46" s="7" t="s">
        <v>192</v>
      </c>
      <c r="G46" s="9" t="s">
        <v>71</v>
      </c>
      <c r="H46" s="33" t="s">
        <v>72</v>
      </c>
      <c r="I46" s="9" t="s">
        <v>222</v>
      </c>
      <c r="J46" s="7">
        <v>1771360</v>
      </c>
      <c r="K46" s="50" t="s">
        <v>223</v>
      </c>
      <c r="L46" s="9"/>
      <c r="M46" s="57"/>
      <c r="N46" s="9" t="s">
        <v>224</v>
      </c>
      <c r="O46" s="56"/>
    </row>
    <row r="47" spans="1:15" ht="30.75">
      <c r="A47" s="9" t="s">
        <v>225</v>
      </c>
      <c r="B47" s="9" t="s">
        <v>52</v>
      </c>
      <c r="C47" s="9" t="s">
        <v>226</v>
      </c>
      <c r="D47" s="9" t="s">
        <v>227</v>
      </c>
      <c r="E47" s="9" t="s">
        <v>36</v>
      </c>
      <c r="F47" s="7" t="s">
        <v>37</v>
      </c>
      <c r="G47" s="9" t="s">
        <v>38</v>
      </c>
      <c r="H47" s="10" t="s">
        <v>65</v>
      </c>
      <c r="I47" s="9" t="s">
        <v>228</v>
      </c>
      <c r="J47" s="7">
        <v>1780498</v>
      </c>
      <c r="K47" s="49" t="s">
        <v>229</v>
      </c>
      <c r="L47" s="9">
        <v>30741402</v>
      </c>
      <c r="M47" s="57"/>
      <c r="N47" s="9"/>
      <c r="O47" s="56"/>
    </row>
    <row r="48" spans="1:15" ht="30.75">
      <c r="A48" s="9" t="s">
        <v>230</v>
      </c>
      <c r="B48" s="9" t="s">
        <v>33</v>
      </c>
      <c r="C48" s="9" t="s">
        <v>231</v>
      </c>
      <c r="D48" s="9" t="s">
        <v>129</v>
      </c>
      <c r="E48" s="9" t="s">
        <v>36</v>
      </c>
      <c r="F48" s="7" t="s">
        <v>57</v>
      </c>
      <c r="G48" s="9" t="s">
        <v>57</v>
      </c>
      <c r="H48" s="10" t="s">
        <v>39</v>
      </c>
      <c r="I48" s="9" t="s">
        <v>232</v>
      </c>
      <c r="J48" s="7">
        <v>1771055</v>
      </c>
      <c r="K48" s="49" t="s">
        <v>229</v>
      </c>
      <c r="L48" s="9">
        <v>30741402</v>
      </c>
      <c r="M48" s="57"/>
      <c r="N48" s="9" t="s">
        <v>233</v>
      </c>
      <c r="O48" s="56"/>
    </row>
    <row r="49" spans="1:15" ht="84" customHeight="1">
      <c r="A49" s="12" t="s">
        <v>234</v>
      </c>
      <c r="B49" s="9" t="s">
        <v>33</v>
      </c>
      <c r="C49" s="12" t="s">
        <v>235</v>
      </c>
      <c r="D49" s="9" t="s">
        <v>236</v>
      </c>
      <c r="E49" s="9" t="s">
        <v>36</v>
      </c>
      <c r="F49" s="9" t="s">
        <v>37</v>
      </c>
      <c r="G49" s="9" t="s">
        <v>237</v>
      </c>
      <c r="H49" s="10" t="s">
        <v>137</v>
      </c>
      <c r="I49" s="9" t="s">
        <v>238</v>
      </c>
      <c r="J49" s="12">
        <v>1771563</v>
      </c>
      <c r="K49" s="18" t="s">
        <v>67</v>
      </c>
      <c r="L49" s="9">
        <v>15024724</v>
      </c>
      <c r="M49" s="57"/>
      <c r="N49" s="12" t="s">
        <v>239</v>
      </c>
      <c r="O49" s="56"/>
    </row>
    <row r="50" spans="1:15" ht="84" customHeight="1">
      <c r="A50" s="12" t="s">
        <v>240</v>
      </c>
      <c r="B50" s="12" t="s">
        <v>185</v>
      </c>
      <c r="C50" s="12" t="s">
        <v>241</v>
      </c>
      <c r="D50" s="9" t="s">
        <v>242</v>
      </c>
      <c r="E50" s="9" t="s">
        <v>55</v>
      </c>
      <c r="F50" s="9" t="s">
        <v>57</v>
      </c>
      <c r="G50" s="9" t="s">
        <v>57</v>
      </c>
      <c r="H50" s="10" t="s">
        <v>57</v>
      </c>
      <c r="I50" s="9" t="s">
        <v>57</v>
      </c>
      <c r="J50" s="12"/>
      <c r="K50" s="49" t="s">
        <v>243</v>
      </c>
      <c r="L50" s="9">
        <v>31982899</v>
      </c>
      <c r="M50" s="28"/>
      <c r="N50" s="12" t="s">
        <v>244</v>
      </c>
      <c r="O50" s="56"/>
    </row>
    <row r="51" spans="1:15" ht="84" customHeight="1">
      <c r="A51" s="12" t="s">
        <v>245</v>
      </c>
      <c r="B51" s="12" t="s">
        <v>33</v>
      </c>
      <c r="C51" s="12" t="s">
        <v>246</v>
      </c>
      <c r="D51" s="9" t="s">
        <v>247</v>
      </c>
      <c r="E51" s="9" t="s">
        <v>55</v>
      </c>
      <c r="F51" s="9" t="s">
        <v>182</v>
      </c>
      <c r="G51" s="9" t="s">
        <v>57</v>
      </c>
      <c r="H51" s="10" t="s">
        <v>57</v>
      </c>
      <c r="I51" s="12" t="s">
        <v>57</v>
      </c>
      <c r="J51" s="12" t="s">
        <v>248</v>
      </c>
      <c r="K51" s="49" t="s">
        <v>243</v>
      </c>
      <c r="L51" s="9">
        <v>31982899</v>
      </c>
      <c r="M51" s="28"/>
      <c r="N51" s="12"/>
      <c r="O51" s="56"/>
    </row>
    <row r="52" spans="1:15" ht="35.1" customHeight="1">
      <c r="A52" s="9" t="s">
        <v>249</v>
      </c>
      <c r="B52" s="12" t="s">
        <v>250</v>
      </c>
      <c r="C52" s="12" t="s">
        <v>251</v>
      </c>
      <c r="D52" s="12" t="s">
        <v>252</v>
      </c>
      <c r="E52" s="9" t="s">
        <v>55</v>
      </c>
      <c r="F52" s="9" t="s">
        <v>182</v>
      </c>
      <c r="G52" s="9" t="s">
        <v>57</v>
      </c>
      <c r="H52" s="12" t="s">
        <v>57</v>
      </c>
      <c r="I52" s="9" t="s">
        <v>57</v>
      </c>
      <c r="J52" s="9" t="s">
        <v>253</v>
      </c>
      <c r="K52" s="50" t="s">
        <v>254</v>
      </c>
      <c r="L52" s="9">
        <v>33694307</v>
      </c>
      <c r="M52" s="28"/>
      <c r="N52" s="12"/>
      <c r="O52" s="56"/>
    </row>
    <row r="53" spans="1:15" ht="30.75">
      <c r="A53" s="9" t="s">
        <v>255</v>
      </c>
      <c r="B53" s="12" t="s">
        <v>33</v>
      </c>
      <c r="C53" s="12" t="s">
        <v>256</v>
      </c>
      <c r="D53" s="12" t="s">
        <v>257</v>
      </c>
      <c r="E53" s="12" t="s">
        <v>258</v>
      </c>
      <c r="F53" s="12" t="s">
        <v>37</v>
      </c>
      <c r="G53" s="12" t="s">
        <v>71</v>
      </c>
      <c r="H53" s="12" t="s">
        <v>259</v>
      </c>
      <c r="I53" s="12" t="s">
        <v>73</v>
      </c>
      <c r="J53" s="12" t="s">
        <v>260</v>
      </c>
      <c r="K53" s="49" t="s">
        <v>261</v>
      </c>
      <c r="L53" s="9">
        <v>36912596</v>
      </c>
      <c r="M53" s="28"/>
      <c r="N53" s="12"/>
      <c r="O53" s="56"/>
    </row>
    <row r="54" spans="1:15" ht="45.75">
      <c r="A54" s="9" t="s">
        <v>262</v>
      </c>
      <c r="B54" s="12" t="s">
        <v>52</v>
      </c>
      <c r="C54" s="12" t="s">
        <v>263</v>
      </c>
      <c r="D54" s="12" t="s">
        <v>264</v>
      </c>
      <c r="E54" s="12" t="s">
        <v>258</v>
      </c>
      <c r="F54" s="12" t="s">
        <v>37</v>
      </c>
      <c r="G54" s="12" t="s">
        <v>206</v>
      </c>
      <c r="H54" s="12" t="s">
        <v>265</v>
      </c>
      <c r="I54" s="12" t="s">
        <v>266</v>
      </c>
      <c r="J54" s="12" t="s">
        <v>267</v>
      </c>
      <c r="K54" s="49" t="s">
        <v>261</v>
      </c>
      <c r="L54" s="9">
        <v>36912596</v>
      </c>
      <c r="M54" s="28"/>
      <c r="N54" s="12"/>
      <c r="O54" s="56"/>
    </row>
    <row r="55" spans="1:15" ht="30.75">
      <c r="A55" s="9" t="s">
        <v>268</v>
      </c>
      <c r="B55" s="12" t="s">
        <v>52</v>
      </c>
      <c r="C55" s="12" t="s">
        <v>269</v>
      </c>
      <c r="D55" s="12" t="s">
        <v>270</v>
      </c>
      <c r="E55" s="12" t="s">
        <v>36</v>
      </c>
      <c r="F55" s="12" t="s">
        <v>192</v>
      </c>
      <c r="G55" s="12" t="s">
        <v>71</v>
      </c>
      <c r="H55" s="12" t="s">
        <v>57</v>
      </c>
      <c r="I55" s="12" t="s">
        <v>57</v>
      </c>
      <c r="J55" s="12" t="s">
        <v>271</v>
      </c>
      <c r="K55" s="12" t="s">
        <v>272</v>
      </c>
      <c r="L55" s="9">
        <v>26075876</v>
      </c>
      <c r="M55" s="28"/>
      <c r="N55" s="12"/>
      <c r="O55" s="56"/>
    </row>
    <row r="56" spans="1:15" ht="30.75">
      <c r="A56" s="9" t="s">
        <v>273</v>
      </c>
      <c r="B56" s="12" t="s">
        <v>33</v>
      </c>
      <c r="C56" s="12" t="s">
        <v>274</v>
      </c>
      <c r="D56" s="12" t="s">
        <v>275</v>
      </c>
      <c r="E56" s="9" t="s">
        <v>36</v>
      </c>
      <c r="F56" s="9" t="s">
        <v>37</v>
      </c>
      <c r="G56" s="12" t="s">
        <v>71</v>
      </c>
      <c r="H56" s="12" t="s">
        <v>57</v>
      </c>
      <c r="I56" s="12" t="s">
        <v>57</v>
      </c>
      <c r="J56" s="12"/>
      <c r="K56" s="51" t="s">
        <v>276</v>
      </c>
      <c r="L56" s="9">
        <v>34849271</v>
      </c>
      <c r="M56" s="28"/>
      <c r="N56" s="12"/>
      <c r="O56" s="56"/>
    </row>
    <row r="57" spans="1:15" ht="30.75">
      <c r="A57" s="9" t="s">
        <v>277</v>
      </c>
      <c r="B57" s="12" t="s">
        <v>52</v>
      </c>
      <c r="C57" s="12" t="s">
        <v>278</v>
      </c>
      <c r="D57" s="12" t="s">
        <v>279</v>
      </c>
      <c r="E57" s="9" t="s">
        <v>55</v>
      </c>
      <c r="F57" s="9" t="s">
        <v>182</v>
      </c>
      <c r="G57" s="9" t="s">
        <v>57</v>
      </c>
      <c r="H57" s="12" t="s">
        <v>57</v>
      </c>
      <c r="I57" s="12" t="s">
        <v>57</v>
      </c>
      <c r="J57" s="12" t="s">
        <v>280</v>
      </c>
      <c r="K57" s="51" t="s">
        <v>276</v>
      </c>
      <c r="L57" s="9">
        <v>34849271</v>
      </c>
      <c r="M57" s="28"/>
      <c r="N57" s="12"/>
      <c r="O57" s="56"/>
    </row>
    <row r="58" spans="1:15" ht="30.75">
      <c r="A58" s="9" t="s">
        <v>281</v>
      </c>
      <c r="B58" s="12" t="s">
        <v>52</v>
      </c>
      <c r="C58" s="9" t="s">
        <v>76</v>
      </c>
      <c r="D58" s="9" t="s">
        <v>77</v>
      </c>
      <c r="E58" s="9" t="s">
        <v>36</v>
      </c>
      <c r="F58" s="9" t="s">
        <v>37</v>
      </c>
      <c r="G58" s="12" t="s">
        <v>71</v>
      </c>
      <c r="H58" s="9" t="s">
        <v>57</v>
      </c>
      <c r="I58" s="9" t="s">
        <v>57</v>
      </c>
      <c r="J58" s="9" t="s">
        <v>282</v>
      </c>
      <c r="K58" s="9" t="s">
        <v>276</v>
      </c>
      <c r="L58" s="9">
        <v>34849271</v>
      </c>
      <c r="M58" s="28"/>
      <c r="N58" s="12"/>
      <c r="O58" s="56"/>
    </row>
    <row r="59" spans="1:15" ht="30.75">
      <c r="A59" s="9" t="s">
        <v>283</v>
      </c>
      <c r="B59" s="12" t="s">
        <v>33</v>
      </c>
      <c r="C59" s="12" t="s">
        <v>284</v>
      </c>
      <c r="D59" s="9" t="s">
        <v>129</v>
      </c>
      <c r="E59" s="9" t="s">
        <v>36</v>
      </c>
      <c r="F59" s="9" t="s">
        <v>57</v>
      </c>
      <c r="G59" s="9" t="s">
        <v>57</v>
      </c>
      <c r="H59" s="9" t="s">
        <v>57</v>
      </c>
      <c r="I59" s="9" t="s">
        <v>57</v>
      </c>
      <c r="J59" s="12" t="s">
        <v>285</v>
      </c>
      <c r="K59" s="51" t="s">
        <v>286</v>
      </c>
      <c r="L59" s="9">
        <v>34220062</v>
      </c>
      <c r="M59" s="28"/>
      <c r="N59" s="12"/>
      <c r="O59" s="56"/>
    </row>
    <row r="60" spans="1:15" ht="30.75">
      <c r="A60" s="9" t="s">
        <v>287</v>
      </c>
      <c r="B60" s="9" t="s">
        <v>33</v>
      </c>
      <c r="C60" s="9" t="s">
        <v>288</v>
      </c>
      <c r="D60" s="9" t="s">
        <v>289</v>
      </c>
      <c r="E60" s="9" t="s">
        <v>290</v>
      </c>
      <c r="F60" s="9" t="s">
        <v>182</v>
      </c>
      <c r="G60" s="9" t="s">
        <v>57</v>
      </c>
      <c r="H60" s="9" t="s">
        <v>57</v>
      </c>
      <c r="I60" s="9" t="s">
        <v>57</v>
      </c>
      <c r="J60" s="9" t="s">
        <v>291</v>
      </c>
      <c r="K60" s="48" t="s">
        <v>292</v>
      </c>
      <c r="L60" s="9" t="s">
        <v>57</v>
      </c>
      <c r="M60" s="28"/>
      <c r="N60" s="12"/>
      <c r="O60" s="56"/>
    </row>
    <row r="61" spans="1:15" ht="30.75">
      <c r="A61" s="9" t="s">
        <v>293</v>
      </c>
      <c r="B61" s="9" t="s">
        <v>52</v>
      </c>
      <c r="C61" s="9" t="s">
        <v>294</v>
      </c>
      <c r="D61" s="9" t="s">
        <v>295</v>
      </c>
      <c r="E61" s="9" t="s">
        <v>36</v>
      </c>
      <c r="F61" s="9" t="s">
        <v>37</v>
      </c>
      <c r="G61" s="9" t="s">
        <v>57</v>
      </c>
      <c r="H61" s="9" t="s">
        <v>57</v>
      </c>
      <c r="I61" s="9" t="s">
        <v>57</v>
      </c>
      <c r="J61" s="9" t="s">
        <v>296</v>
      </c>
      <c r="K61" s="48" t="s">
        <v>292</v>
      </c>
      <c r="L61" s="9" t="s">
        <v>57</v>
      </c>
      <c r="M61" s="28"/>
      <c r="N61" s="12"/>
      <c r="O61" s="56"/>
    </row>
    <row r="62" spans="1:15">
      <c r="A62" s="9" t="s">
        <v>297</v>
      </c>
      <c r="B62" s="9" t="s">
        <v>33</v>
      </c>
      <c r="C62" s="9" t="s">
        <v>298</v>
      </c>
      <c r="D62" s="9" t="s">
        <v>299</v>
      </c>
      <c r="E62" s="9" t="s">
        <v>36</v>
      </c>
      <c r="F62" s="9" t="s">
        <v>47</v>
      </c>
      <c r="G62" s="9" t="s">
        <v>57</v>
      </c>
      <c r="H62" s="9" t="s">
        <v>57</v>
      </c>
      <c r="I62" s="9" t="s">
        <v>57</v>
      </c>
      <c r="J62" s="9" t="s">
        <v>300</v>
      </c>
      <c r="K62" s="9" t="s">
        <v>301</v>
      </c>
      <c r="L62" s="9">
        <v>29422019</v>
      </c>
      <c r="M62" s="28"/>
      <c r="N62" s="12"/>
      <c r="O62" s="56"/>
    </row>
    <row r="63" spans="1:15">
      <c r="A63" s="9" t="s">
        <v>302</v>
      </c>
      <c r="B63" s="9" t="s">
        <v>52</v>
      </c>
      <c r="C63" s="9" t="s">
        <v>303</v>
      </c>
      <c r="D63" s="9" t="s">
        <v>304</v>
      </c>
      <c r="E63" s="9" t="s">
        <v>36</v>
      </c>
      <c r="F63" s="9" t="s">
        <v>47</v>
      </c>
      <c r="G63" s="9" t="s">
        <v>57</v>
      </c>
      <c r="H63" s="9" t="s">
        <v>57</v>
      </c>
      <c r="I63" s="9" t="s">
        <v>57</v>
      </c>
      <c r="J63" s="9" t="s">
        <v>305</v>
      </c>
      <c r="K63" s="9" t="s">
        <v>301</v>
      </c>
      <c r="L63" s="9">
        <v>29422019</v>
      </c>
      <c r="M63" s="28"/>
      <c r="N63" s="12"/>
      <c r="O63" s="56"/>
    </row>
    <row r="64" spans="1:15" ht="91.5">
      <c r="A64" s="9" t="s">
        <v>306</v>
      </c>
      <c r="B64" s="9" t="s">
        <v>52</v>
      </c>
      <c r="C64" s="9" t="s">
        <v>307</v>
      </c>
      <c r="D64" s="9" t="s">
        <v>308</v>
      </c>
      <c r="E64" s="9" t="s">
        <v>36</v>
      </c>
      <c r="F64" s="9" t="s">
        <v>37</v>
      </c>
      <c r="G64" s="9" t="s">
        <v>71</v>
      </c>
      <c r="H64" s="9" t="s">
        <v>259</v>
      </c>
      <c r="I64" s="9" t="s">
        <v>57</v>
      </c>
      <c r="J64" s="9" t="s">
        <v>309</v>
      </c>
      <c r="K64" s="9" t="s">
        <v>310</v>
      </c>
      <c r="L64" s="9" t="s">
        <v>311</v>
      </c>
      <c r="M64" s="28"/>
      <c r="N64" s="12"/>
      <c r="O64" s="56"/>
    </row>
    <row r="65" spans="1:15" ht="30.75">
      <c r="A65" s="9" t="s">
        <v>312</v>
      </c>
      <c r="B65" s="9" t="s">
        <v>33</v>
      </c>
      <c r="C65" s="9" t="s">
        <v>313</v>
      </c>
      <c r="D65" s="9" t="s">
        <v>314</v>
      </c>
      <c r="E65" s="9" t="s">
        <v>36</v>
      </c>
      <c r="F65" s="9" t="s">
        <v>37</v>
      </c>
      <c r="G65" s="9" t="s">
        <v>71</v>
      </c>
      <c r="H65" s="9" t="s">
        <v>57</v>
      </c>
      <c r="I65" s="9" t="s">
        <v>57</v>
      </c>
      <c r="J65" s="9" t="s">
        <v>315</v>
      </c>
      <c r="K65" s="9" t="s">
        <v>316</v>
      </c>
      <c r="L65" s="9">
        <v>34201538</v>
      </c>
      <c r="M65" s="28"/>
      <c r="N65" s="12"/>
      <c r="O65" s="56"/>
    </row>
    <row r="66" spans="1:15">
      <c r="A66" s="12"/>
      <c r="B66" s="12"/>
      <c r="C66" s="52"/>
      <c r="D66" s="53"/>
      <c r="E66" s="9"/>
      <c r="F66" s="9"/>
      <c r="G66" s="9"/>
      <c r="H66" s="10"/>
      <c r="I66" s="12"/>
      <c r="J66" s="12"/>
      <c r="K66" s="48"/>
      <c r="L66" s="22"/>
      <c r="M66" s="28"/>
      <c r="N66" s="12"/>
      <c r="O66" s="56"/>
    </row>
    <row r="67" spans="1:15">
      <c r="A67" s="12"/>
      <c r="B67" s="12"/>
      <c r="C67" s="12"/>
      <c r="D67" s="9"/>
      <c r="E67" s="9"/>
      <c r="F67" s="9"/>
      <c r="G67" s="9"/>
      <c r="H67" s="10"/>
      <c r="I67" s="12"/>
      <c r="J67" s="12"/>
      <c r="K67" s="48"/>
      <c r="L67" s="22"/>
      <c r="M67" s="28"/>
      <c r="N67" s="12"/>
      <c r="O67" s="56"/>
    </row>
    <row r="68" spans="1:15">
      <c r="A68" s="12"/>
      <c r="B68" s="12"/>
      <c r="C68" s="12"/>
      <c r="D68" s="9"/>
      <c r="E68" s="9"/>
      <c r="F68" s="9"/>
      <c r="G68" s="9"/>
      <c r="H68" s="10"/>
      <c r="I68" s="12"/>
      <c r="J68" s="12"/>
      <c r="K68" s="48"/>
      <c r="L68" s="22"/>
      <c r="M68" s="28"/>
      <c r="N68" s="12"/>
      <c r="O68" s="56"/>
    </row>
    <row r="69" spans="1:15">
      <c r="A69" s="12"/>
      <c r="B69" s="12"/>
      <c r="C69" s="12"/>
      <c r="D69" s="9"/>
      <c r="E69" s="9"/>
      <c r="F69" s="9"/>
      <c r="G69" s="9"/>
      <c r="H69" s="10"/>
      <c r="I69" s="12"/>
      <c r="J69" s="12"/>
      <c r="K69" s="48"/>
      <c r="L69" s="22"/>
      <c r="M69" s="28"/>
      <c r="N69" s="12"/>
      <c r="O69" s="56"/>
    </row>
    <row r="70" spans="1:15">
      <c r="A70" s="12"/>
      <c r="B70" s="12"/>
      <c r="C70" s="12"/>
      <c r="D70" s="9"/>
      <c r="E70" s="9"/>
      <c r="F70" s="9"/>
      <c r="G70" s="9"/>
      <c r="H70" s="10"/>
      <c r="I70" s="12"/>
      <c r="J70" s="12"/>
      <c r="K70" s="48"/>
      <c r="L70" s="22"/>
      <c r="M70" s="28"/>
      <c r="N70" s="12"/>
      <c r="O70" s="56"/>
    </row>
    <row r="71" spans="1:15">
      <c r="A71" s="12"/>
      <c r="B71" s="12"/>
      <c r="C71" s="12"/>
      <c r="D71" s="9"/>
      <c r="E71" s="9"/>
      <c r="F71" s="9"/>
      <c r="G71" s="9"/>
      <c r="H71" s="10"/>
      <c r="I71" s="12"/>
      <c r="J71" s="12"/>
      <c r="K71" s="48"/>
      <c r="L71" s="22"/>
      <c r="M71" s="28"/>
      <c r="N71" s="12"/>
      <c r="O71" s="56"/>
    </row>
    <row r="72" spans="1:15">
      <c r="A72" s="12"/>
      <c r="B72" s="12"/>
      <c r="C72" s="12"/>
      <c r="D72" s="9"/>
      <c r="E72" s="9"/>
      <c r="F72" s="9"/>
      <c r="G72" s="9"/>
      <c r="H72" s="10"/>
      <c r="I72" s="12"/>
      <c r="J72" s="12"/>
      <c r="K72" s="48"/>
      <c r="L72" s="22"/>
      <c r="M72" s="28"/>
      <c r="N72" s="12"/>
      <c r="O72" s="56"/>
    </row>
    <row r="73" spans="1:15">
      <c r="A73" s="12"/>
      <c r="B73" s="12"/>
      <c r="C73" s="12"/>
      <c r="D73" s="9"/>
      <c r="E73" s="9"/>
      <c r="F73" s="9"/>
      <c r="G73" s="9"/>
      <c r="H73" s="10"/>
      <c r="I73" s="12"/>
      <c r="J73" s="12"/>
      <c r="K73" s="48"/>
      <c r="L73" s="22"/>
      <c r="M73" s="28"/>
      <c r="N73" s="12"/>
      <c r="O73" s="56"/>
    </row>
    <row r="74" spans="1:15">
      <c r="A74" s="9"/>
      <c r="B74" s="9"/>
      <c r="C74" s="9"/>
      <c r="D74" s="9"/>
      <c r="E74" s="9"/>
      <c r="G74" s="9"/>
      <c r="H74" s="10"/>
      <c r="I74" s="9"/>
      <c r="K74" s="6"/>
      <c r="L74" s="20"/>
      <c r="M74" s="4"/>
      <c r="N74" s="9"/>
      <c r="O74" s="56"/>
    </row>
    <row r="76" spans="1:15">
      <c r="A76" t="s">
        <v>30</v>
      </c>
      <c r="B76"/>
      <c r="C76"/>
      <c r="D76"/>
      <c r="E76"/>
      <c r="F76"/>
      <c r="G76"/>
      <c r="H76" s="34"/>
      <c r="I76"/>
    </row>
    <row r="77" spans="1:15">
      <c r="A77" t="s">
        <v>317</v>
      </c>
      <c r="B77"/>
      <c r="C77"/>
      <c r="D77"/>
      <c r="E77"/>
      <c r="F77"/>
      <c r="G77"/>
      <c r="H77" s="34"/>
      <c r="I77"/>
    </row>
    <row r="78" spans="1:15">
      <c r="A78" t="s">
        <v>318</v>
      </c>
      <c r="B78"/>
      <c r="C78"/>
      <c r="D78"/>
      <c r="E78"/>
      <c r="F78"/>
      <c r="G78"/>
      <c r="H78" s="34"/>
      <c r="I78"/>
    </row>
    <row r="79" spans="1:15">
      <c r="A79" t="s">
        <v>319</v>
      </c>
      <c r="B79"/>
      <c r="C79"/>
      <c r="D79"/>
      <c r="E79"/>
      <c r="F79"/>
      <c r="G79"/>
      <c r="H79" s="34"/>
      <c r="I79"/>
    </row>
    <row r="80" spans="1:15">
      <c r="A80" t="s">
        <v>320</v>
      </c>
      <c r="B80"/>
      <c r="C80"/>
      <c r="D80"/>
      <c r="E80"/>
      <c r="F80"/>
      <c r="G80"/>
      <c r="H80" s="34"/>
      <c r="I80"/>
    </row>
    <row r="81" spans="1:9">
      <c r="A81" t="s">
        <v>321</v>
      </c>
      <c r="B81"/>
      <c r="C81"/>
      <c r="D81"/>
      <c r="E81"/>
      <c r="F81"/>
      <c r="G81"/>
      <c r="H81" s="34"/>
      <c r="I81"/>
    </row>
  </sheetData>
  <mergeCells count="8">
    <mergeCell ref="A7:C7"/>
    <mergeCell ref="A8:C8"/>
    <mergeCell ref="A1:C1"/>
    <mergeCell ref="A2:C2"/>
    <mergeCell ref="A3:C3"/>
    <mergeCell ref="A4:C4"/>
    <mergeCell ref="A5:C5"/>
    <mergeCell ref="A6:C6"/>
  </mergeCells>
  <hyperlinks>
    <hyperlink ref="D2" r:id="rId1" display="http://www.ncbi.nlm.nih.gov/gene/2055" xr:uid="{FA395C45-F13F-4CEE-A297-1C5C3D591B2D}"/>
    <hyperlink ref="D4" r:id="rId2" xr:uid="{EB6B551B-795C-408F-8655-3EDBC0661C41}"/>
    <hyperlink ref="I4" r:id="rId3" display="http://www.ncbi.nlm.nih.gov/nuccore/427918128?report=genbank&amp;to=37793" xr:uid="{EB6024E6-DB25-453C-B0A9-8E40BBA56E61}"/>
    <hyperlink ref="D6" r:id="rId4" xr:uid="{9BC23CC7-9C3B-4B40-827E-088802EB4E5D}"/>
    <hyperlink ref="I6" r:id="rId5" display="http://www.ncbi.nlm.nih.gov/protein/31083053" xr:uid="{3CC440F2-DBF2-4320-9065-10329D934D2B}"/>
    <hyperlink ref="D5" r:id="rId6" xr:uid="{CB244B2D-B633-F34E-BC87-46BEE6FB5731}"/>
  </hyperlinks>
  <pageMargins left="0.7" right="0.7" top="0.75" bottom="0.75" header="0.3" footer="0.3"/>
  <tableParts count="1">
    <tablePart r:id="rId7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1202F3-71AC-4507-A7BE-420047E384B1}">
  <sheetPr>
    <pageSetUpPr fitToPage="1"/>
  </sheetPr>
  <dimension ref="A1:H19"/>
  <sheetViews>
    <sheetView workbookViewId="0">
      <selection activeCell="J23" sqref="J23"/>
    </sheetView>
  </sheetViews>
  <sheetFormatPr defaultColWidth="8.85546875" defaultRowHeight="15"/>
  <cols>
    <col min="1" max="1" width="34.42578125" bestFit="1" customWidth="1"/>
    <col min="2" max="2" width="16.7109375" customWidth="1"/>
    <col min="3" max="3" width="27.42578125" bestFit="1" customWidth="1"/>
    <col min="4" max="4" width="18" bestFit="1" customWidth="1"/>
    <col min="5" max="5" width="17.42578125" bestFit="1" customWidth="1"/>
    <col min="6" max="6" width="16.42578125" bestFit="1" customWidth="1"/>
    <col min="7" max="7" width="19.85546875" bestFit="1" customWidth="1"/>
    <col min="8" max="8" width="10.7109375" bestFit="1" customWidth="1"/>
    <col min="9" max="9" width="9" bestFit="1" customWidth="1"/>
    <col min="10" max="10" width="20.7109375" bestFit="1" customWidth="1"/>
    <col min="11" max="11" width="21.140625" bestFit="1" customWidth="1"/>
    <col min="12" max="12" width="25.28515625" bestFit="1" customWidth="1"/>
    <col min="13" max="13" width="36.28515625" bestFit="1" customWidth="1"/>
    <col min="14" max="14" width="26.42578125" bestFit="1" customWidth="1"/>
    <col min="15" max="15" width="30" bestFit="1" customWidth="1"/>
    <col min="16" max="16" width="27.28515625" bestFit="1" customWidth="1"/>
    <col min="17" max="17" width="3.85546875" bestFit="1" customWidth="1"/>
  </cols>
  <sheetData>
    <row r="1" spans="1:8" s="7" customFormat="1">
      <c r="A1" s="37" t="s">
        <v>322</v>
      </c>
    </row>
    <row r="2" spans="1:8" s="7" customFormat="1">
      <c r="A2" s="38">
        <f>COUNTA('CLN8 '!A11:A74)</f>
        <v>55</v>
      </c>
    </row>
    <row r="3" spans="1:8" s="7" customFormat="1"/>
    <row r="4" spans="1:8" s="7" customFormat="1">
      <c r="A4" s="39" t="s">
        <v>323</v>
      </c>
      <c r="B4" s="40" t="s">
        <v>36</v>
      </c>
      <c r="C4" s="40" t="s">
        <v>290</v>
      </c>
      <c r="D4" s="41" t="s">
        <v>55</v>
      </c>
    </row>
    <row r="5" spans="1:8" s="7" customFormat="1">
      <c r="A5" s="42">
        <f>SUM(B5:D5)</f>
        <v>55</v>
      </c>
      <c r="B5" s="43">
        <f>COUNTIF('CLN8 '!$E$11:$E$74,"substitution")</f>
        <v>40</v>
      </c>
      <c r="C5" s="43">
        <f>COUNTIF('CLN8 '!$E$11:$E$74,"duplication")</f>
        <v>1</v>
      </c>
      <c r="D5" s="44">
        <f>COUNTIF('CLN8 '!$E$11:$E$74,"deletion")</f>
        <v>14</v>
      </c>
    </row>
    <row r="6" spans="1:8" s="7" customFormat="1"/>
    <row r="7" spans="1:8" s="7" customFormat="1">
      <c r="A7" s="39" t="s">
        <v>324</v>
      </c>
      <c r="B7" s="40" t="s">
        <v>325</v>
      </c>
      <c r="C7" s="40" t="s">
        <v>37</v>
      </c>
      <c r="D7" s="40" t="s">
        <v>182</v>
      </c>
      <c r="E7" s="40" t="s">
        <v>55</v>
      </c>
      <c r="F7" s="41" t="s">
        <v>57</v>
      </c>
    </row>
    <row r="8" spans="1:8" s="7" customFormat="1">
      <c r="A8" s="42">
        <f>SUM(B8:F8)</f>
        <v>55</v>
      </c>
      <c r="B8" s="43">
        <f>COUNTIF('CLN8 '!$F$11:$F$74,"nonsense")</f>
        <v>4</v>
      </c>
      <c r="C8" s="43">
        <f>COUNTIF('CLN8 '!$F$11:$F$74,"missense")</f>
        <v>34</v>
      </c>
      <c r="D8" s="43">
        <f>COUNTIF('CLN8 '!$F$11:$F$74,"frameshift")</f>
        <v>8</v>
      </c>
      <c r="E8" s="43">
        <f>COUNTIF('CLN8 '!$F$11:$F$74,"deletion")</f>
        <v>6</v>
      </c>
      <c r="F8" s="44">
        <f>COUNTIF('CLN8 '!$F$11:$F$74,"NA")</f>
        <v>3</v>
      </c>
    </row>
    <row r="9" spans="1:8" s="7" customFormat="1"/>
    <row r="10" spans="1:8" s="19" customFormat="1" ht="45.75">
      <c r="A10" s="45" t="s">
        <v>326</v>
      </c>
      <c r="B10" s="46" t="s">
        <v>39</v>
      </c>
      <c r="C10" s="46" t="s">
        <v>65</v>
      </c>
      <c r="D10" s="46" t="s">
        <v>72</v>
      </c>
      <c r="E10" s="46" t="s">
        <v>137</v>
      </c>
      <c r="F10" s="46" t="s">
        <v>148</v>
      </c>
      <c r="G10" s="46" t="s">
        <v>142</v>
      </c>
      <c r="H10" s="41" t="s">
        <v>57</v>
      </c>
    </row>
    <row r="11" spans="1:8" s="7" customFormat="1">
      <c r="A11" s="42">
        <f>SUM(B11:H11)</f>
        <v>55</v>
      </c>
      <c r="B11" s="43">
        <f>COUNTIF('CLN8 '!$H$11:$H$74,"pathogenic")</f>
        <v>5</v>
      </c>
      <c r="C11" s="43">
        <f>COUNTIF('CLN8 '!$H$11:$H$74,"Pathogenic / likely pathogenic")</f>
        <v>5</v>
      </c>
      <c r="D11" s="43">
        <f>COUNTIF('CLN8 '!$H$11:$H$74,"Likely pathogenic")</f>
        <v>14</v>
      </c>
      <c r="E11" s="43">
        <f>COUNTIF('CLN8 '!$H$11:$H$74,"Uncertain significance")</f>
        <v>6</v>
      </c>
      <c r="F11" s="43">
        <f>COUNTIF('CLN8 '!$H$11:$H$74,"Conflicting interpretations of pathogenicity")</f>
        <v>4</v>
      </c>
      <c r="G11" s="43">
        <f>COUNTIF('CLN8 '!$H$11:$H$74,"Benign")</f>
        <v>1</v>
      </c>
      <c r="H11" s="44">
        <f>COUNTIF('CLN8 '!$H$11:$H$74,"NA")</f>
        <v>20</v>
      </c>
    </row>
    <row r="12" spans="1:8" s="7" customFormat="1"/>
    <row r="13" spans="1:8" s="7" customFormat="1">
      <c r="A13" s="39" t="s">
        <v>327</v>
      </c>
      <c r="B13" s="40" t="s">
        <v>328</v>
      </c>
      <c r="C13" s="40" t="s">
        <v>33</v>
      </c>
      <c r="D13" s="40" t="s">
        <v>52</v>
      </c>
      <c r="E13" s="47" t="s">
        <v>127</v>
      </c>
      <c r="F13" s="41" t="s">
        <v>329</v>
      </c>
    </row>
    <row r="14" spans="1:8" s="7" customFormat="1">
      <c r="A14" s="42">
        <f>SUM(B14:F14)</f>
        <v>55</v>
      </c>
      <c r="B14" s="43">
        <f>COUNTIF('CLN8 '!$B$11:$B$74,"Exon 01")</f>
        <v>0</v>
      </c>
      <c r="C14" s="43">
        <f>COUNTIF('CLN8 '!$B$11:$B$74,"Exon 02")</f>
        <v>25</v>
      </c>
      <c r="D14" s="43">
        <f>COUNTIF('CLN8 '!$B$11:$B$74,"Exon 03")</f>
        <v>25</v>
      </c>
      <c r="E14" s="43">
        <f>COUNTIF('CLN8 '!$B$11:$B$74,"Intron 02 - Exon 03")</f>
        <v>1</v>
      </c>
      <c r="F14" s="44">
        <f>COUNTIF('CLN8 '!$B$11:$B$74,"Large deletion")</f>
        <v>4</v>
      </c>
    </row>
    <row r="16" spans="1:8">
      <c r="A16" t="s">
        <v>330</v>
      </c>
    </row>
    <row r="17" spans="1:2">
      <c r="A17" t="s">
        <v>331</v>
      </c>
      <c r="B17" t="s">
        <v>332</v>
      </c>
    </row>
    <row r="18" spans="1:2">
      <c r="A18" t="s">
        <v>333</v>
      </c>
      <c r="B18" t="s">
        <v>334</v>
      </c>
    </row>
    <row r="19" spans="1:2">
      <c r="A19" t="s">
        <v>326</v>
      </c>
      <c r="B19" t="s">
        <v>335</v>
      </c>
    </row>
  </sheetData>
  <pageMargins left="0.7" right="0.7" top="0.75" bottom="0.75" header="0.3" footer="0.3"/>
  <pageSetup paperSize="9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revision/>
  <dcterms:created xsi:type="dcterms:W3CDTF">2012-01-09T10:42:12Z</dcterms:created>
  <dcterms:modified xsi:type="dcterms:W3CDTF">2024-04-17T13:09:11Z</dcterms:modified>
  <cp:category/>
  <cp:contentStatus/>
</cp:coreProperties>
</file>