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ily/Desktop/"/>
    </mc:Choice>
  </mc:AlternateContent>
  <xr:revisionPtr revIDLastSave="156" documentId="13_ncr:1_{B3ECE7A0-41C5-6546-9507-942A1CFC78FF}" xr6:coauthVersionLast="47" xr6:coauthVersionMax="47" xr10:uidLastSave="{D7628DED-E209-4725-B38C-11ED075A29AB}"/>
  <bookViews>
    <workbookView xWindow="5120" yWindow="5300" windowWidth="34260" windowHeight="21780" xr2:uid="{1BDD8F5C-F48D-7E4D-BE91-89295C86711F}"/>
  </bookViews>
  <sheets>
    <sheet name="CLN6" sheetId="3" r:id="rId1"/>
    <sheet name="Summary sheet" sheetId="2" r:id="rId2"/>
  </sheets>
  <definedNames>
    <definedName name="_xlnm.Print_Area" localSheetId="1">'Summary sheet'!$A$1:$Q$18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2" l="1"/>
  <c r="A4" i="2"/>
  <c r="A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B10" i="2"/>
  <c r="C10" i="2"/>
  <c r="D10" i="2"/>
  <c r="E10" i="2"/>
  <c r="F10" i="2"/>
  <c r="G10" i="2"/>
  <c r="H10" i="2"/>
  <c r="I10" i="2"/>
  <c r="J10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B7" i="2"/>
  <c r="G4" i="2"/>
  <c r="F4" i="2"/>
  <c r="E4" i="2"/>
  <c r="D4" i="2"/>
  <c r="C4" i="2"/>
  <c r="B4" i="2"/>
  <c r="A1" i="3"/>
  <c r="A13" i="2" l="1"/>
  <c r="A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tc={0CB1E638-EA63-45B2-AB1E-62589B91448A}</author>
  </authors>
  <commentList>
    <comment ref="A7" authorId="0" shapeId="0" xr:uid="{0CB1E638-EA63-45B2-AB1E-62589B91448A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One intronic variant has two potential effects
</t>
      </text>
    </comment>
  </commentList>
</comments>
</file>

<file path=xl/sharedStrings.xml><?xml version="1.0" encoding="utf-8"?>
<sst xmlns="http://schemas.openxmlformats.org/spreadsheetml/2006/main" count="1122" uniqueCount="518">
  <si>
    <t>CLN6</t>
  </si>
  <si>
    <t>Notes</t>
  </si>
  <si>
    <t>Gene ID</t>
  </si>
  <si>
    <t>Variants are included on the basis that they occur in a patient and meet at least one of the following criteria</t>
  </si>
  <si>
    <t>Chromosomal Location</t>
  </si>
  <si>
    <t>15q23</t>
  </si>
  <si>
    <t>1) if the allele frequency is known, it is &lt;5%; </t>
  </si>
  <si>
    <t>Genomic RefSeqGene</t>
  </si>
  <si>
    <t>NG_008764.1</t>
  </si>
  <si>
    <t>29751 bp</t>
  </si>
  <si>
    <t>2) there is no other molecular basis for the disease; </t>
  </si>
  <si>
    <t>Transcript RefSeq</t>
  </si>
  <si>
    <t>NM_017882.3</t>
  </si>
  <si>
    <t>2228 bp</t>
  </si>
  <si>
    <t>3) they are indicated pathogenic or likely pathogenic on ClinVar; </t>
  </si>
  <si>
    <t>Protein RefSeq</t>
  </si>
  <si>
    <t>NP_060352.1</t>
  </si>
  <si>
    <t>311 aa</t>
  </si>
  <si>
    <t>4) reduction in relevant enzyme activity was reported</t>
  </si>
  <si>
    <t>Summary Information</t>
  </si>
  <si>
    <t>See next tab</t>
  </si>
  <si>
    <t xml:space="preserve">Recommended Mutation nomenclature followed (http://varnomen.hgvs.org/recommendations/general/). </t>
  </si>
  <si>
    <t>Last updated</t>
  </si>
  <si>
    <t>Polyphen and/or SIFT used to predict functional effects</t>
  </si>
  <si>
    <t>Identifier</t>
  </si>
  <si>
    <t>Location</t>
  </si>
  <si>
    <t>Nucleotide change</t>
  </si>
  <si>
    <t>Amino acid change</t>
  </si>
  <si>
    <t>Type of Mutation - DNA</t>
  </si>
  <si>
    <t>additional mutation info</t>
  </si>
  <si>
    <r>
      <t xml:space="preserve">Predicted functional effect </t>
    </r>
    <r>
      <rPr>
        <i/>
        <sz val="11"/>
        <rFont val="Calibri (Body)"/>
      </rPr>
      <t>in silico</t>
    </r>
  </si>
  <si>
    <t>clinvar classification</t>
  </si>
  <si>
    <t>rs number</t>
  </si>
  <si>
    <t>contig position (GRCh38.p7)</t>
  </si>
  <si>
    <t>Reference</t>
  </si>
  <si>
    <t>PMID</t>
  </si>
  <si>
    <t>Original description</t>
  </si>
  <si>
    <t>Other notes</t>
  </si>
  <si>
    <t>Notes 2</t>
  </si>
  <si>
    <t>cln6.001</t>
  </si>
  <si>
    <t>Exon 01</t>
  </si>
  <si>
    <t>c.7del</t>
  </si>
  <si>
    <t>p.(Ala3Argfs*30)</t>
  </si>
  <si>
    <t>deletion</t>
  </si>
  <si>
    <t>frameshift</t>
  </si>
  <si>
    <t>NA</t>
  </si>
  <si>
    <t>Pathogenic</t>
  </si>
  <si>
    <t>rs786205065</t>
  </si>
  <si>
    <t>Wheeler et al., Am J Hum Genet., 2002</t>
  </si>
  <si>
    <t>cln6.002</t>
  </si>
  <si>
    <t>Exon 03</t>
  </si>
  <si>
    <t>c.214G&gt;T</t>
  </si>
  <si>
    <t>p.(Glu72*)</t>
  </si>
  <si>
    <t>substitution</t>
  </si>
  <si>
    <t>nonsense</t>
  </si>
  <si>
    <t>rs104894483</t>
  </si>
  <si>
    <t>cln6.003</t>
  </si>
  <si>
    <t>Exon 04</t>
  </si>
  <si>
    <t>c.368G&gt;A</t>
  </si>
  <si>
    <t>p.(Gly123Asp)</t>
  </si>
  <si>
    <t>missense</t>
  </si>
  <si>
    <t>rs104894484</t>
  </si>
  <si>
    <t>cln6.004</t>
  </si>
  <si>
    <t>c.316dup</t>
  </si>
  <si>
    <t>p.(Arg106Profs*26)</t>
  </si>
  <si>
    <t>duplication</t>
  </si>
  <si>
    <t>rs397515352</t>
  </si>
  <si>
    <t>cln6.005</t>
  </si>
  <si>
    <t>c.395_396del</t>
  </si>
  <si>
    <t>p.(Ser132Cysfs*18)</t>
  </si>
  <si>
    <t>68211767_68211768</t>
  </si>
  <si>
    <t>cln6.006</t>
  </si>
  <si>
    <t>c.461_463del</t>
  </si>
  <si>
    <t>p.(Ile154del)</t>
  </si>
  <si>
    <t xml:space="preserve">deleterious </t>
  </si>
  <si>
    <t>68211703_68211705</t>
  </si>
  <si>
    <t>cln6.007</t>
  </si>
  <si>
    <t>Exon 05</t>
  </si>
  <si>
    <t>c.510_512del</t>
  </si>
  <si>
    <t>p.(Tyr172del)</t>
  </si>
  <si>
    <t>68211296_68211298</t>
  </si>
  <si>
    <t>Gao et al., Am J Hum Genet, 2002</t>
  </si>
  <si>
    <t>cln6.008</t>
  </si>
  <si>
    <t>Exon 02</t>
  </si>
  <si>
    <t>c.185G&gt;A</t>
  </si>
  <si>
    <t>p.(Arg62His)</t>
  </si>
  <si>
    <t>rs751486476</t>
  </si>
  <si>
    <t>Sharp et al., Hum Mut; 2003</t>
  </si>
  <si>
    <t>§</t>
  </si>
  <si>
    <t>cln6.009</t>
  </si>
  <si>
    <t>Intron 02</t>
  </si>
  <si>
    <t>c.198+2dup</t>
  </si>
  <si>
    <t>splice donor variant; cryptic splice donor variant</t>
  </si>
  <si>
    <t>most probably affecting splicing ;  potential alteration of splicing</t>
  </si>
  <si>
    <t>cln6.010</t>
  </si>
  <si>
    <t>Exon 06</t>
  </si>
  <si>
    <t>c.662A&gt;C</t>
  </si>
  <si>
    <t>p.(Tyr221Ser)</t>
  </si>
  <si>
    <t>rs764571295</t>
  </si>
  <si>
    <t>cln6.011</t>
  </si>
  <si>
    <t>Exon 07</t>
  </si>
  <si>
    <t>c.722T&gt;C</t>
  </si>
  <si>
    <t>p.(Met241Thr)</t>
  </si>
  <si>
    <t>Likely pathogenic</t>
  </si>
  <si>
    <t>rs1555438255</t>
  </si>
  <si>
    <t>cln6.012</t>
  </si>
  <si>
    <t>c.794_796del</t>
  </si>
  <si>
    <t>p.(Ser265del)</t>
  </si>
  <si>
    <t>68208285_68208287</t>
  </si>
  <si>
    <t>cln6.013</t>
  </si>
  <si>
    <t>c.829_836delinsCCT</t>
  </si>
  <si>
    <t>p.(Val277Profs*5)</t>
  </si>
  <si>
    <t>deletion insertion</t>
  </si>
  <si>
    <t>68208240_68208247</t>
  </si>
  <si>
    <t>Teixeira et al., Hum Mutat, 2003</t>
  </si>
  <si>
    <t>cln6.014</t>
  </si>
  <si>
    <t>c.896C&gt;T</t>
  </si>
  <si>
    <t>p.(Pro299Leu)</t>
  </si>
  <si>
    <t>rs758921701</t>
  </si>
  <si>
    <t>cln6.015</t>
  </si>
  <si>
    <t>c.214G&gt;C</t>
  </si>
  <si>
    <t>p.(Glu72Gln)</t>
  </si>
  <si>
    <t xml:space="preserve">benign </t>
  </si>
  <si>
    <t>Benign/Likely benign</t>
  </si>
  <si>
    <t>Variant frequency &lt;5%</t>
  </si>
  <si>
    <t>cln6.016</t>
  </si>
  <si>
    <t>c.268_271dup</t>
  </si>
  <si>
    <t>p.(Val91Glufs*42)</t>
  </si>
  <si>
    <t>68214316_68214319</t>
  </si>
  <si>
    <t>cln6.017</t>
  </si>
  <si>
    <t>Intron 04</t>
  </si>
  <si>
    <t>c.486+1G&gt;T</t>
  </si>
  <si>
    <t>splice donor variant</t>
  </si>
  <si>
    <t>most probably affecting splicing</t>
  </si>
  <si>
    <t>cln6.018</t>
  </si>
  <si>
    <t>c.898T&gt;C</t>
  </si>
  <si>
    <t>p.(Trp300Arg)</t>
  </si>
  <si>
    <t xml:space="preserve">possibly damaging </t>
  </si>
  <si>
    <t>Conflicting interpretations of pathogenicity</t>
  </si>
  <si>
    <t>rs750937323</t>
  </si>
  <si>
    <t>cln6.019</t>
  </si>
  <si>
    <t>c.296A&gt;G</t>
  </si>
  <si>
    <t>p.(Lys99Arg)</t>
  </si>
  <si>
    <t>possibly damaging</t>
  </si>
  <si>
    <t>rs146782642</t>
  </si>
  <si>
    <t>Chin, J.J. et al., 2019</t>
  </si>
  <si>
    <t>number previously used for another variant</t>
  </si>
  <si>
    <t>cln6.020</t>
  </si>
  <si>
    <t>c.13C&gt;T</t>
  </si>
  <si>
    <t>p.(Arg5Trp)</t>
  </si>
  <si>
    <t xml:space="preserve">probably damaging </t>
  </si>
  <si>
    <t>Uncertain significance</t>
  </si>
  <si>
    <t>rs886285802</t>
  </si>
  <si>
    <t>Kousi et al., Hum Mut; 2012</t>
  </si>
  <si>
    <t>cln6.021</t>
  </si>
  <si>
    <t>c.247G&gt;C</t>
  </si>
  <si>
    <t>p.(Asp83His)</t>
  </si>
  <si>
    <t>cln6.022</t>
  </si>
  <si>
    <t>Intron 05</t>
  </si>
  <si>
    <t>c.542+5G&gt;T</t>
  </si>
  <si>
    <t>rs786205066</t>
  </si>
  <si>
    <t>Siintola et al., Clin Gen, 2005</t>
  </si>
  <si>
    <t>cln6.023</t>
  </si>
  <si>
    <t>c.663C&gt;G</t>
  </si>
  <si>
    <t>p.(Tyr221*)</t>
  </si>
  <si>
    <t>rs104894486</t>
  </si>
  <si>
    <t>cln6.024</t>
  </si>
  <si>
    <t>c.406C&gt;T</t>
  </si>
  <si>
    <t>p.(Arg136Cys)</t>
  </si>
  <si>
    <t>Cannelli et al., Biochim Biophys Res Comm; 2009</t>
  </si>
  <si>
    <t>cln6.025</t>
  </si>
  <si>
    <t>c.426C&gt;G</t>
  </si>
  <si>
    <t>p.(Tyr142*)</t>
  </si>
  <si>
    <t>cln6.026</t>
  </si>
  <si>
    <t>c.485T&gt;G</t>
  </si>
  <si>
    <t>p.(Leu162Arg)</t>
  </si>
  <si>
    <t>cln6.027</t>
  </si>
  <si>
    <t>c.184C&gt;T</t>
  </si>
  <si>
    <t>p.(Arg62Cys)</t>
  </si>
  <si>
    <t xml:space="preserve">rs1451777867 </t>
  </si>
  <si>
    <t>cln6.028</t>
  </si>
  <si>
    <t>c.248A&gt;T</t>
  </si>
  <si>
    <t>p.(Asp83Val)</t>
  </si>
  <si>
    <t>cln6.029</t>
  </si>
  <si>
    <t>c.363_365dup</t>
  </si>
  <si>
    <t>p.(Ile121dup)</t>
  </si>
  <si>
    <t>68211800_68211802</t>
  </si>
  <si>
    <t>Kousi et al., 2012</t>
  </si>
  <si>
    <t>cln6.030</t>
  </si>
  <si>
    <t>c.890del</t>
  </si>
  <si>
    <t>p.(Pro297Leufs*53)</t>
  </si>
  <si>
    <t>rs154774639</t>
  </si>
  <si>
    <t>Arsov et al., Am J Hum Genet; 2011</t>
  </si>
  <si>
    <t>cln6.031</t>
  </si>
  <si>
    <t>c.445C&gt;T</t>
  </si>
  <si>
    <t>p.(Arg149Cys)</t>
  </si>
  <si>
    <t>rs747229909</t>
  </si>
  <si>
    <t>cln6.032</t>
  </si>
  <si>
    <t>c.307C&gt;T</t>
  </si>
  <si>
    <t>p.(Arg103Trp)</t>
  </si>
  <si>
    <t>rs201095412</t>
  </si>
  <si>
    <t>Cismondi et al 2008 Hum Genet </t>
  </si>
  <si>
    <t>cln6.033</t>
  </si>
  <si>
    <t>c.552dup</t>
  </si>
  <si>
    <t>p.(Phe185Leufs*17)</t>
  </si>
  <si>
    <t>rs1567095153</t>
  </si>
  <si>
    <t>cln6.034</t>
  </si>
  <si>
    <t>c.251del</t>
  </si>
  <si>
    <t>p.(Tyr84Serfs*32)</t>
  </si>
  <si>
    <t>68214336del</t>
  </si>
  <si>
    <t>cln6.035</t>
  </si>
  <si>
    <t>c.486+8C&gt;T</t>
  </si>
  <si>
    <t>No significant splicing motif alteration</t>
  </si>
  <si>
    <t>rs149692285</t>
  </si>
  <si>
    <t>cln6.036</t>
  </si>
  <si>
    <t>c.755G&gt;A</t>
  </si>
  <si>
    <t>p.(Arg252His)</t>
  </si>
  <si>
    <t>rs374681194</t>
  </si>
  <si>
    <t>cln6.037</t>
  </si>
  <si>
    <t>c.519del</t>
  </si>
  <si>
    <t>p.(Asp173Glufs*33)</t>
  </si>
  <si>
    <t>68211286del</t>
  </si>
  <si>
    <t>cln6.038</t>
  </si>
  <si>
    <t>c.715_718del</t>
  </si>
  <si>
    <t>p.(Phe239Profs*29)</t>
  </si>
  <si>
    <t>68208358_68208361</t>
  </si>
  <si>
    <t>cln6.039</t>
  </si>
  <si>
    <t>c.776G&gt;T</t>
  </si>
  <si>
    <t>p.(Gly259Val)</t>
  </si>
  <si>
    <t>cln6.040</t>
  </si>
  <si>
    <t>c.476C&gt;T</t>
  </si>
  <si>
    <t>p.(Pro159Leu)</t>
  </si>
  <si>
    <t>rs919850756</t>
  </si>
  <si>
    <t>Kousi et al., Brain, 2009</t>
  </si>
  <si>
    <t>cln6.041</t>
  </si>
  <si>
    <t>Intron 01 - Intron 03</t>
  </si>
  <si>
    <t>c.83+?_297+?del</t>
  </si>
  <si>
    <t>Al-Muhaizea et al., Pediatr Neurol; 2009</t>
  </si>
  <si>
    <t>cln6.042</t>
  </si>
  <si>
    <t>c.244G&gt;T</t>
  </si>
  <si>
    <t>p.(Gly82Trp)</t>
  </si>
  <si>
    <t>probably damaging</t>
  </si>
  <si>
    <t>rs909178698</t>
  </si>
  <si>
    <t>Ren, X-T. et al., 2019</t>
  </si>
  <si>
    <t>cln6.043</t>
  </si>
  <si>
    <t>c.209C&gt;T</t>
  </si>
  <si>
    <t>p.(Pro70Leu)</t>
  </si>
  <si>
    <t>cln6.044</t>
  </si>
  <si>
    <t>c.311C&gt;T</t>
  </si>
  <si>
    <t>p.(Ser104Phe)</t>
  </si>
  <si>
    <t>cln6.045</t>
  </si>
  <si>
    <t>c.506T&gt;C</t>
  </si>
  <si>
    <t>p.(Leu169Pro)</t>
  </si>
  <si>
    <t>rs1344658850</t>
  </si>
  <si>
    <t>cln6.046</t>
  </si>
  <si>
    <t>c.889C&gt;A</t>
  </si>
  <si>
    <t>p.(Pro297Thr)</t>
  </si>
  <si>
    <t>cln6.047</t>
  </si>
  <si>
    <t>c.17G&gt;C</t>
  </si>
  <si>
    <t>p.(Arg6Thr)</t>
  </si>
  <si>
    <t>rs154774636</t>
  </si>
  <si>
    <t>cln6.048</t>
  </si>
  <si>
    <t>c.100G&gt;A</t>
  </si>
  <si>
    <t>p.(Ala34Thr)</t>
  </si>
  <si>
    <t>rs146198681</t>
  </si>
  <si>
    <t>cln6.049</t>
  </si>
  <si>
    <t>c.139C&gt;T</t>
  </si>
  <si>
    <t>p.(Leu47Phe)</t>
  </si>
  <si>
    <t>rs154774635</t>
  </si>
  <si>
    <t>cln6.050</t>
  </si>
  <si>
    <t>c.150C&gt;G</t>
  </si>
  <si>
    <t>p.(Tyr50*)</t>
  </si>
  <si>
    <t>Pathogenic/Likely pathogenic</t>
  </si>
  <si>
    <t>rs154774640</t>
  </si>
  <si>
    <t>cln6.051</t>
  </si>
  <si>
    <t>c.200T&gt;C</t>
  </si>
  <si>
    <t>p.(Leu67Pro)</t>
  </si>
  <si>
    <t xml:space="preserve">rs154774633 </t>
  </si>
  <si>
    <t>cln6.052</t>
  </si>
  <si>
    <t>c.231C&gt;G</t>
  </si>
  <si>
    <t>p.(Asn77Lys)</t>
  </si>
  <si>
    <t>not provided</t>
  </si>
  <si>
    <t>rs154774641</t>
  </si>
  <si>
    <t>cln6.053</t>
  </si>
  <si>
    <t>c.446G&gt;A</t>
  </si>
  <si>
    <t>p.(Arg149His)</t>
  </si>
  <si>
    <t>rs154774638</t>
  </si>
  <si>
    <t>cln6.054</t>
  </si>
  <si>
    <t>c.712_713delinsAC</t>
  </si>
  <si>
    <t>p.(Phe238Thr)</t>
  </si>
  <si>
    <t>68208363_68208364</t>
  </si>
  <si>
    <t>cln6.055</t>
  </si>
  <si>
    <t>c.723G&gt;T</t>
  </si>
  <si>
    <t>p.(Met241Ile)</t>
  </si>
  <si>
    <t>rs149262877</t>
  </si>
  <si>
    <t>cln6.056</t>
  </si>
  <si>
    <t>c.308G&gt;A</t>
  </si>
  <si>
    <t>p.(Arg103Gln)</t>
  </si>
  <si>
    <t>rs154774634</t>
  </si>
  <si>
    <t>cln6.057</t>
  </si>
  <si>
    <t>c.662A&gt;G</t>
  </si>
  <si>
    <t>p.(Tyr221Cys)</t>
  </si>
  <si>
    <t>cln6.058</t>
  </si>
  <si>
    <t>c.278C&gt;T</t>
  </si>
  <si>
    <t>p.(Thr93Met)</t>
  </si>
  <si>
    <t>rs150001589</t>
  </si>
  <si>
    <t>K Sims, pers comm</t>
  </si>
  <si>
    <t>cln6.059</t>
  </si>
  <si>
    <t>c.382C&gt;G</t>
  </si>
  <si>
    <t>p.(Leu128Val)</t>
  </si>
  <si>
    <t>cln6.060</t>
  </si>
  <si>
    <t>c.218-220dupGGT</t>
  </si>
  <si>
    <t>p.(Trp73dup)</t>
  </si>
  <si>
    <t>deleterious</t>
  </si>
  <si>
    <t>cln6.061</t>
  </si>
  <si>
    <t>c.34G&gt;A</t>
  </si>
  <si>
    <t>p.(Ala12Thr)</t>
  </si>
  <si>
    <t xml:space="preserve">Conflicting interpretations of pathogenicity </t>
  </si>
  <si>
    <t>rs112239768</t>
  </si>
  <si>
    <t>cln6.062</t>
  </si>
  <si>
    <t>c.49G&gt;A</t>
  </si>
  <si>
    <t>p.(Gly17Ser)</t>
  </si>
  <si>
    <t>rs763944821</t>
  </si>
  <si>
    <t>cln6.063</t>
  </si>
  <si>
    <t>c.892G&gt;A</t>
  </si>
  <si>
    <t>(p.Glu298Lys)</t>
  </si>
  <si>
    <t>rs1567094532</t>
  </si>
  <si>
    <t>Sun et al., 2018</t>
  </si>
  <si>
    <t>cln6.064</t>
  </si>
  <si>
    <t>Intron 03</t>
  </si>
  <si>
    <t>c.298-13C&gt;T</t>
  </si>
  <si>
    <t>probably no impact on splicing</t>
  </si>
  <si>
    <t>cln6.065</t>
  </si>
  <si>
    <t>c.298-6C&gt;T</t>
  </si>
  <si>
    <t>Benign</t>
  </si>
  <si>
    <t>rs117038427</t>
  </si>
  <si>
    <t>cln6.066</t>
  </si>
  <si>
    <t>c.727del</t>
  </si>
  <si>
    <t>p.(Ala243Profs*26)</t>
  </si>
  <si>
    <t>68208350del</t>
  </si>
  <si>
    <t>cln6.067</t>
  </si>
  <si>
    <t>c.516T&gt;A</t>
  </si>
  <si>
    <t>p.(Tyr172*)</t>
  </si>
  <si>
    <t>cln6.068</t>
  </si>
  <si>
    <t>c.700T&gt;C</t>
  </si>
  <si>
    <t>p.(Phe234Leu)</t>
  </si>
  <si>
    <t>cln6.069</t>
  </si>
  <si>
    <t>c.557T&gt;C</t>
  </si>
  <si>
    <t>p.(Phe186Ser)</t>
  </si>
  <si>
    <t>cln6.070</t>
  </si>
  <si>
    <t>c.270C&gt;G</t>
  </si>
  <si>
    <t>p.(Asn90Lys)</t>
  </si>
  <si>
    <t>cln6.071</t>
  </si>
  <si>
    <t>c.775G&gt;A</t>
  </si>
  <si>
    <t>p.(Gly259Ser)</t>
  </si>
  <si>
    <t>cln6.072</t>
  </si>
  <si>
    <t>c.768C&gt;G</t>
  </si>
  <si>
    <t>p.(Asp256Glu)</t>
  </si>
  <si>
    <t>Andrade et al., Ped Neurol 2012</t>
  </si>
  <si>
    <t>Was also reported as cln6.073 in a previous version of this sheet, from Faruq et al., Clin Genet, 2014</t>
  </si>
  <si>
    <t>cln6.073</t>
  </si>
  <si>
    <t>c.721A&gt;G</t>
  </si>
  <si>
    <t>p.(Met241Val)</t>
  </si>
  <si>
    <t xml:space="preserve"> rs753994750</t>
  </si>
  <si>
    <t xml:space="preserve">parent, pers comm </t>
  </si>
  <si>
    <t>cln6.074</t>
  </si>
  <si>
    <t>c.252C&gt;G</t>
  </si>
  <si>
    <t>p.(Tyr84*)</t>
  </si>
  <si>
    <t>Faruq et al., Clin Genet, 2014</t>
  </si>
  <si>
    <t>Was reported as G&gt;C change, but this is the wrong strand</t>
  </si>
  <si>
    <t>cln6.075</t>
  </si>
  <si>
    <t>c.917_918dup</t>
  </si>
  <si>
    <t>p.(Val307Thrfs*44)</t>
  </si>
  <si>
    <t>68208159_68208160</t>
  </si>
  <si>
    <t>Sato et al. Brain &amp; Dev 2016</t>
  </si>
  <si>
    <t>Originally described as p.(Val307Thrfs*24)</t>
  </si>
  <si>
    <t>cln6.076</t>
  </si>
  <si>
    <t>c.348C&gt;A</t>
  </si>
  <si>
    <t>p.(Ser116Arg)</t>
  </si>
  <si>
    <t>cln6.077</t>
  </si>
  <si>
    <t>c.509A&gt;G</t>
  </si>
  <si>
    <t>p.(Tyr170Cys)</t>
  </si>
  <si>
    <t>rs750081097</t>
  </si>
  <si>
    <t>Muona et al. Nat. Genet. 2015</t>
  </si>
  <si>
    <t>cln6.078</t>
  </si>
  <si>
    <t>c.250T&gt;A</t>
  </si>
  <si>
    <t>p.(Tyr84Asn)</t>
  </si>
  <si>
    <t>rs1567096598</t>
  </si>
  <si>
    <t>Pesaola et al. JIEMS, 2019 (P-063)</t>
  </si>
  <si>
    <t>cln6.079</t>
  </si>
  <si>
    <t>c.809T&gt;C</t>
  </si>
  <si>
    <t>p.(Leu270Pro)</t>
  </si>
  <si>
    <t>rs796052359</t>
  </si>
  <si>
    <t>Jain et al.,  Neurol India 2016</t>
  </si>
  <si>
    <t>cln6.080</t>
  </si>
  <si>
    <t>c.443T&gt;A</t>
  </si>
  <si>
    <t>p.(Val148Asp)</t>
  </si>
  <si>
    <t>rs1555438678</t>
  </si>
  <si>
    <t>cDNA sequence change taken from Clinvar; not reported to UCL</t>
  </si>
  <si>
    <t>cln6.081</t>
  </si>
  <si>
    <t>Large deletion</t>
  </si>
  <si>
    <t>Whole of exon 1 deleted</t>
  </si>
  <si>
    <t>p.(?)</t>
  </si>
  <si>
    <t>68225700–68238133</t>
  </si>
  <si>
    <t>Mizuguchi. et al 2019</t>
  </si>
  <si>
    <t>Deletion includes initiation codon and occurs in a GC-rich region containing multiple repetitive elements</t>
  </si>
  <si>
    <t>cln6.082</t>
  </si>
  <si>
    <t>c.767A&gt;G</t>
  </si>
  <si>
    <t>p.(Asp256Gly)</t>
  </si>
  <si>
    <t>rs143781303</t>
  </si>
  <si>
    <t>Whiteman, pers comm</t>
  </si>
  <si>
    <t>Note that this is not the same mutation as Andrade et al, even though dbSNP and ClinVar cite that paper in reference to this variant.</t>
  </si>
  <si>
    <t>Faruq 2014 mutation described as g.68500646 (1 nucleotide smaller) and G&gt;C; but impossible to make Asp&gt;Gly subsitution from G&gt;C subsitution</t>
  </si>
  <si>
    <t>cln6.086</t>
  </si>
  <si>
    <t>c.266A&gt;G</t>
  </si>
  <si>
    <t>p.(Tyr89Cys)</t>
  </si>
  <si>
    <t>Koohmanaee et al 2023</t>
  </si>
  <si>
    <t>cln6.087</t>
  </si>
  <si>
    <t>c.776G&gt;A </t>
  </si>
  <si>
    <t>p.(Gly259Asp)</t>
  </si>
  <si>
    <t>Substitution</t>
  </si>
  <si>
    <t>g.68208300C&gt;T</t>
  </si>
  <si>
    <t>Dozieres-Puyravel et al. 2020</t>
  </si>
  <si>
    <t>cln6.088</t>
  </si>
  <si>
    <t>c.198+1G&gt;A</t>
  </si>
  <si>
    <t>Broken WT donor site: alteration of WT donor site; most probably affecting splicing</t>
  </si>
  <si>
    <t>pathogenic</t>
  </si>
  <si>
    <t>rs886039727</t>
  </si>
  <si>
    <t>g.68218535C&gt;T</t>
  </si>
  <si>
    <t>Jilani et al. 2019</t>
  </si>
  <si>
    <t>cln6.089</t>
  </si>
  <si>
    <t>c.758T&gt;C</t>
  </si>
  <si>
    <t>p.(Leu253Pro)</t>
  </si>
  <si>
    <t>Missense</t>
  </si>
  <si>
    <t>g.68208318A&gt;G</t>
  </si>
  <si>
    <t>Panjeshahi et al. 2023</t>
  </si>
  <si>
    <t>cln6.090</t>
  </si>
  <si>
    <t>c.710C&gt;T</t>
  </si>
  <si>
    <t>p.(Thr237Ile)</t>
  </si>
  <si>
    <t>rs779750025</t>
  </si>
  <si>
    <t>g.68208366G&gt;A</t>
  </si>
  <si>
    <t>cln6.091</t>
  </si>
  <si>
    <t>c.486+5G&gt;A</t>
  </si>
  <si>
    <t>splice donor variant; splice acceptor variant</t>
  </si>
  <si>
    <t>Broken WT Donor Site : Alteration of the WT Donor site, most probably affecting splicing; New Acceptor splice site : Activation of a cryptic Acceptor site. Potential alteration of splicing</t>
  </si>
  <si>
    <t>rs754600522</t>
  </si>
  <si>
    <t>g.68211670C&gt;T</t>
  </si>
  <si>
    <t>Intron 3</t>
  </si>
  <si>
    <t>cln6.092</t>
  </si>
  <si>
    <t>c.502C&gt;G</t>
  </si>
  <si>
    <t xml:space="preserve"> p.(Leu168Val)</t>
  </si>
  <si>
    <t>Di Fruscio et al. 2015</t>
  </si>
  <si>
    <t>cln6.093</t>
  </si>
  <si>
    <t>c.826T&gt;G</t>
  </si>
  <si>
    <t xml:space="preserve"> p.(Trp276Gly)</t>
  </si>
  <si>
    <t>cln6.094</t>
  </si>
  <si>
    <t>c.297G&gt;T</t>
  </si>
  <si>
    <t xml:space="preserve"> p.(Lys99Asn)</t>
  </si>
  <si>
    <t>likely pathogenic</t>
  </si>
  <si>
    <t>cln6.095</t>
  </si>
  <si>
    <t>c.272_273insAACG</t>
  </si>
  <si>
    <t xml:space="preserve"> p.(Val91Glufs*)</t>
  </si>
  <si>
    <t>insertion</t>
  </si>
  <si>
    <t>cln6.096</t>
  </si>
  <si>
    <t>c.373A&gt;G</t>
  </si>
  <si>
    <t xml:space="preserve"> p.(Ser125Gly)</t>
  </si>
  <si>
    <t>uncertain significance</t>
  </si>
  <si>
    <t>rs772893554</t>
  </si>
  <si>
    <t>cln6.097</t>
  </si>
  <si>
    <t>c.407G&gt;A</t>
  </si>
  <si>
    <t xml:space="preserve"> p.(Arg136His)</t>
  </si>
  <si>
    <t>conflicting classifications of pathogenicity</t>
  </si>
  <si>
    <t>rs769701646</t>
  </si>
  <si>
    <t>cln6.098</t>
  </si>
  <si>
    <t>c.198+5C&gt;T</t>
  </si>
  <si>
    <t>Broken WT donor site: alteration of WT donor site most probably affecting splicing</t>
  </si>
  <si>
    <t>NM_017882.3:c.198+5C&gt;T automapped to NM_017882.3:c.198+5G&gt;T by Variant Validator</t>
  </si>
  <si>
    <t>cln6.099</t>
  </si>
  <si>
    <t>c.659A&gt;T</t>
  </si>
  <si>
    <t xml:space="preserve"> p.(Tyr220Phe)</t>
  </si>
  <si>
    <t>cln6.100</t>
  </si>
  <si>
    <t>c.5A&gt;G</t>
  </si>
  <si>
    <t>p.(Glu2Gly)</t>
  </si>
  <si>
    <t>benign</t>
  </si>
  <si>
    <t>rs3743088</t>
  </si>
  <si>
    <t>Alteration of auxiliary sequences : Significant alteration of ESE / ESS motifs ratio - amber rated by HSF</t>
  </si>
  <si>
    <t>cln6.101</t>
  </si>
  <si>
    <t>c.728C&gt;T</t>
  </si>
  <si>
    <t xml:space="preserve"> p.(Ala243Val)</t>
  </si>
  <si>
    <t>rs767164948</t>
  </si>
  <si>
    <t>`</t>
  </si>
  <si>
    <t xml:space="preserve"> </t>
  </si>
  <si>
    <t>Number of mutations</t>
  </si>
  <si>
    <t xml:space="preserve">Count of mutation types </t>
  </si>
  <si>
    <t/>
  </si>
  <si>
    <t>Count of other mutation information</t>
  </si>
  <si>
    <t>Nonsense</t>
  </si>
  <si>
    <t>varies</t>
  </si>
  <si>
    <t>splice acceptor variant</t>
  </si>
  <si>
    <t>cryptic splice donor variant</t>
  </si>
  <si>
    <t>Activation of intronic cryptic donor site</t>
  </si>
  <si>
    <t>Alteration of exonic ESE site</t>
  </si>
  <si>
    <t>no significant splicing alteration</t>
  </si>
  <si>
    <t>creation of an exonic ESS site</t>
  </si>
  <si>
    <t>Clinvar classification</t>
  </si>
  <si>
    <t>Pathogenic/likely pathogenic</t>
  </si>
  <si>
    <t>NA (not in ClinVar)</t>
  </si>
  <si>
    <t>Benign/likely benign</t>
  </si>
  <si>
    <t>Conflicting</t>
  </si>
  <si>
    <t>Exon/Intron</t>
  </si>
  <si>
    <t>Intron 01</t>
  </si>
  <si>
    <t>Intron 06</t>
  </si>
  <si>
    <t>NOTES</t>
  </si>
  <si>
    <t>Mutation types</t>
  </si>
  <si>
    <t>These are at the DNA level (see https://varnomen.hgvs.org)</t>
  </si>
  <si>
    <t>Other mutation information</t>
  </si>
  <si>
    <t>This is at protein or RNA level (see https://varnomen.hgvs.org)</t>
  </si>
  <si>
    <t>This is as reported at the time that the variant is added to the table. Clinvar is constantly updated, so this information is subject to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</si>
</sst>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 (Body)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charset val="1"/>
    </font>
    <font>
      <b/>
      <sz val="11"/>
      <color rgb="FF000000"/>
      <name val="Calibri"/>
      <family val="2"/>
      <scheme val="minor"/>
    </font>
    <font>
      <sz val="11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41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49" fontId="0" fillId="0" borderId="0" xfId="0" applyNumberFormat="1" applyAlignment="1">
      <alignment vertical="top"/>
    </xf>
    <xf numFmtId="0" fontId="0" fillId="0" borderId="5" xfId="0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0" xfId="1" applyAlignment="1" applyProtection="1">
      <alignment horizontal="center" vertical="top" wrapText="1"/>
    </xf>
    <xf numFmtId="0" fontId="2" fillId="0" borderId="0" xfId="0" applyFont="1" applyAlignment="1">
      <alignment horizontal="center" vertical="top"/>
    </xf>
    <xf numFmtId="17" fontId="2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49" fontId="0" fillId="0" borderId="0" xfId="0" applyNumberFormat="1" applyAlignment="1">
      <alignment vertical="top" wrapText="1"/>
    </xf>
    <xf numFmtId="0" fontId="9" fillId="0" borderId="0" xfId="0" applyFont="1" applyAlignment="1">
      <alignment horizontal="left" vertical="top"/>
    </xf>
    <xf numFmtId="49" fontId="0" fillId="0" borderId="5" xfId="0" applyNumberFormat="1" applyBorder="1" applyAlignment="1">
      <alignment horizontal="center" vertical="top" wrapText="1"/>
    </xf>
    <xf numFmtId="49" fontId="0" fillId="0" borderId="6" xfId="0" applyNumberFormat="1" applyBorder="1" applyAlignment="1">
      <alignment horizontal="center" vertical="top" wrapText="1"/>
    </xf>
    <xf numFmtId="0" fontId="11" fillId="0" borderId="0" xfId="2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/>
    </xf>
    <xf numFmtId="0" fontId="12" fillId="0" borderId="9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0" fillId="0" borderId="0" xfId="0" quotePrefix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0" fillId="0" borderId="0" xfId="0" applyFont="1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49" fontId="0" fillId="0" borderId="0" xfId="0" applyNumberFormat="1" applyAlignment="1">
      <alignment vertical="top" wrapText="1"/>
    </xf>
  </cellXfs>
  <cellStyles count="3">
    <cellStyle name="Hyperlink" xfId="1" builtinId="8"/>
    <cellStyle name="Normal" xfId="0" builtinId="0"/>
    <cellStyle name="Normal 3" xfId="2" xr:uid="{125B58B2-C2F0-1049-82F4-389F82288EDF}"/>
  </cellStyles>
  <dxfs count="18">
    <dxf>
      <fill>
        <patternFill patternType="none">
          <fgColor indexed="64"/>
          <bgColor auto="1"/>
        </patternFill>
      </fill>
      <alignment vertical="top" indent="0"/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vertical="top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ardner, Emily" id="{94D635D7-E010-4BCC-9BBE-B59482BE97A9}" userId="S::dmcbega@ucl.ac.uk::37e07b13-af40-4e43-8023-8c028f34cce5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E3D0973-FF00-49B7-967E-C1AA10516AB7}" name="Table33" displayName="Table33" ref="A11:O115" totalsRowShown="0" headerRowDxfId="16" dataDxfId="15">
  <autoFilter ref="A11:O115" xr:uid="{33D32AC8-6D59-664D-BC9F-EF651A92EC4B}"/>
  <sortState xmlns:xlrd2="http://schemas.microsoft.com/office/spreadsheetml/2017/richdata2" ref="A12:O111">
    <sortCondition ref="A11:A111"/>
  </sortState>
  <tableColumns count="15">
    <tableColumn id="1" xr3:uid="{D9D07630-C714-4CBD-9E94-9AF1ACA63AA3}" name="Identifier" dataDxfId="14"/>
    <tableColumn id="2" xr3:uid="{5C86FFE9-54A1-4CBA-9FD2-1F3BC2576143}" name="Location" dataDxfId="13"/>
    <tableColumn id="3" xr3:uid="{77D128CD-6AFD-4E26-9FD2-8FC38E7815DC}" name="Nucleotide change" dataDxfId="12"/>
    <tableColumn id="4" xr3:uid="{C8BD52C6-4D83-4EF2-90BA-4ADF6D26C017}" name="Amino acid change" dataDxfId="11"/>
    <tableColumn id="5" xr3:uid="{FE43E843-E8A1-498C-8A37-37F6C6A32791}" name="Type of Mutation - DNA" dataDxfId="10"/>
    <tableColumn id="6" xr3:uid="{DCD688F1-22A4-4F73-8ACB-EEA5DB982A94}" name="additional mutation info" dataDxfId="9"/>
    <tableColumn id="7" xr3:uid="{76C9FABA-94F6-4B53-8628-5B767A860C14}" name="Predicted functional effect in silico" dataDxfId="8"/>
    <tableColumn id="8" xr3:uid="{8F7F9819-D291-4A27-9747-8746CC4E5540}" name="clinvar classification" dataDxfId="7"/>
    <tableColumn id="9" xr3:uid="{255EBB0E-9013-403C-A0FE-F1506C8ACC93}" name="rs number" dataDxfId="6"/>
    <tableColumn id="10" xr3:uid="{DAAC43DC-913B-4804-B83F-8A464B1E27ED}" name="contig position (GRCh38.p7)" dataDxfId="5"/>
    <tableColumn id="17" xr3:uid="{7009A89A-0BB1-4088-8302-F87EE434A965}" name="Reference" dataDxfId="4"/>
    <tableColumn id="16" xr3:uid="{A1ED90FC-C2A2-4056-BFE1-E3007724FA48}" name="PMID" dataDxfId="3"/>
    <tableColumn id="13" xr3:uid="{4B22560B-7839-4C05-9EC0-BE629B5BCDBE}" name="Original description" dataDxfId="2"/>
    <tableColumn id="14" xr3:uid="{AF4F3A4D-ED7D-46B9-B08F-D380F17EC9EB}" name="Other notes" dataDxfId="1"/>
    <tableColumn id="15" xr3:uid="{09E2103A-203A-4E66-A628-CE55FA06A1B5}" name="Notes 2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7" dT="2020-05-11T14:47:36.09" personId="{94D635D7-E010-4BCC-9BBE-B59482BE97A9}" id="{0CB1E638-EA63-45B2-AB1E-62589B91448A}">
    <text xml:space="preserve">One intronic variant has two potential effects
</text>
  </threadedComment>
</ThreadedComments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ncbi.nlm.nih.gov/pubmed?term=21990111" TargetMode="External"/><Relationship Id="rId21" Type="http://schemas.openxmlformats.org/officeDocument/2006/relationships/hyperlink" Target="http://www.ncbi.nlm.nih.gov/pubmed?term=21549341" TargetMode="External"/><Relationship Id="rId42" Type="http://schemas.openxmlformats.org/officeDocument/2006/relationships/hyperlink" Target="http://www.ncbi.nlm.nih.gov/pubmed?term=21990111" TargetMode="External"/><Relationship Id="rId47" Type="http://schemas.openxmlformats.org/officeDocument/2006/relationships/hyperlink" Target="http://www.ncbi.nlm.nih.gov/pubmed?term=21990111" TargetMode="External"/><Relationship Id="rId63" Type="http://schemas.openxmlformats.org/officeDocument/2006/relationships/hyperlink" Target="http://www.ncbi.nlm.nih.gov/pubmed/12673792" TargetMode="External"/><Relationship Id="rId68" Type="http://schemas.openxmlformats.org/officeDocument/2006/relationships/hyperlink" Target="http://www.ncbi.nlm.nih.gov/pubmed?term=12815591" TargetMode="External"/><Relationship Id="rId2" Type="http://schemas.openxmlformats.org/officeDocument/2006/relationships/hyperlink" Target="http://www.ncbi.nlm.nih.gov/pubmed?term=15996215" TargetMode="External"/><Relationship Id="rId16" Type="http://schemas.openxmlformats.org/officeDocument/2006/relationships/hyperlink" Target="http://www.ncbi.nlm.nih.gov/pubmed?term=21549341" TargetMode="External"/><Relationship Id="rId29" Type="http://schemas.openxmlformats.org/officeDocument/2006/relationships/hyperlink" Target="http://www.ncbi.nlm.nih.gov/pubmed?term=21990111" TargetMode="External"/><Relationship Id="rId11" Type="http://schemas.openxmlformats.org/officeDocument/2006/relationships/hyperlink" Target="http://www.ncbi.nlm.nih.gov/pubmed?term=19135028" TargetMode="External"/><Relationship Id="rId24" Type="http://schemas.openxmlformats.org/officeDocument/2006/relationships/hyperlink" Target="http://www.ncbi.nlm.nih.gov/pubmed?term=19135028" TargetMode="External"/><Relationship Id="rId32" Type="http://schemas.openxmlformats.org/officeDocument/2006/relationships/hyperlink" Target="http://www.ncbi.nlm.nih.gov/pubmed?term=21990111" TargetMode="External"/><Relationship Id="rId37" Type="http://schemas.openxmlformats.org/officeDocument/2006/relationships/hyperlink" Target="http://www.ncbi.nlm.nih.gov/pubmed?term=21990111" TargetMode="External"/><Relationship Id="rId40" Type="http://schemas.openxmlformats.org/officeDocument/2006/relationships/hyperlink" Target="http://www.ncbi.nlm.nih.gov/pubmed?term=21990111" TargetMode="External"/><Relationship Id="rId45" Type="http://schemas.openxmlformats.org/officeDocument/2006/relationships/hyperlink" Target="http://www.ncbi.nlm.nih.gov/pubmed?term=21990111" TargetMode="External"/><Relationship Id="rId53" Type="http://schemas.openxmlformats.org/officeDocument/2006/relationships/hyperlink" Target="https://www.ncbi.nlm.nih.gov/pubmed/25401298" TargetMode="External"/><Relationship Id="rId58" Type="http://schemas.openxmlformats.org/officeDocument/2006/relationships/hyperlink" Target="http://www.ncbi.nlm.nih.gov/pubmed/11727201" TargetMode="External"/><Relationship Id="rId66" Type="http://schemas.openxmlformats.org/officeDocument/2006/relationships/hyperlink" Target="http://www.ncbi.nlm.nih.gov/pubmed?term=12815591" TargetMode="External"/><Relationship Id="rId74" Type="http://schemas.openxmlformats.org/officeDocument/2006/relationships/table" Target="../tables/table1.xml"/><Relationship Id="rId5" Type="http://schemas.openxmlformats.org/officeDocument/2006/relationships/hyperlink" Target="http://www.ncbi.nlm.nih.gov/pubmed?term=19201763" TargetMode="External"/><Relationship Id="rId61" Type="http://schemas.openxmlformats.org/officeDocument/2006/relationships/hyperlink" Target="http://www.ncbi.nlm.nih.gov/pubmed/12673792" TargetMode="External"/><Relationship Id="rId19" Type="http://schemas.openxmlformats.org/officeDocument/2006/relationships/hyperlink" Target="http://www.ncbi.nlm.nih.gov/pubmed?term=21549341" TargetMode="External"/><Relationship Id="rId14" Type="http://schemas.openxmlformats.org/officeDocument/2006/relationships/hyperlink" Target="http://www.ncbi.nlm.nih.gov/pubmed?term=19135028" TargetMode="External"/><Relationship Id="rId22" Type="http://schemas.openxmlformats.org/officeDocument/2006/relationships/hyperlink" Target="http://www.ncbi.nlm.nih.gov/pubmed?term=21549341" TargetMode="External"/><Relationship Id="rId27" Type="http://schemas.openxmlformats.org/officeDocument/2006/relationships/hyperlink" Target="http://www.ncbi.nlm.nih.gov/pubmed?term=21990111" TargetMode="External"/><Relationship Id="rId30" Type="http://schemas.openxmlformats.org/officeDocument/2006/relationships/hyperlink" Target="http://www.ncbi.nlm.nih.gov/pubmed?term=21990111" TargetMode="External"/><Relationship Id="rId35" Type="http://schemas.openxmlformats.org/officeDocument/2006/relationships/hyperlink" Target="http://www.ncbi.nlm.nih.gov/pubmed?term=21990111" TargetMode="External"/><Relationship Id="rId43" Type="http://schemas.openxmlformats.org/officeDocument/2006/relationships/hyperlink" Target="https://www.ncbi.nlm.nih.gov/pubmed/30285654" TargetMode="External"/><Relationship Id="rId48" Type="http://schemas.openxmlformats.org/officeDocument/2006/relationships/hyperlink" Target="http://www.ncbi.nlm.nih.gov/pubmed/22883287" TargetMode="External"/><Relationship Id="rId56" Type="http://schemas.openxmlformats.org/officeDocument/2006/relationships/hyperlink" Target="http://www.ncbi.nlm.nih.gov/pubmed?term=11791207" TargetMode="External"/><Relationship Id="rId64" Type="http://schemas.openxmlformats.org/officeDocument/2006/relationships/hyperlink" Target="http://www.ncbi.nlm.nih.gov/pubmed/12673792" TargetMode="External"/><Relationship Id="rId69" Type="http://schemas.openxmlformats.org/officeDocument/2006/relationships/hyperlink" Target="https://pubmed.ncbi.nlm.nih.gov/30760880/" TargetMode="External"/><Relationship Id="rId8" Type="http://schemas.openxmlformats.org/officeDocument/2006/relationships/hyperlink" Target="http://www.ncbi.nlm.nih.gov/pubmed?term=19135028" TargetMode="External"/><Relationship Id="rId51" Type="http://schemas.openxmlformats.org/officeDocument/2006/relationships/hyperlink" Target="https://www.ncbi.nlm.nih.gov/pubmed/27165443" TargetMode="External"/><Relationship Id="rId72" Type="http://schemas.openxmlformats.org/officeDocument/2006/relationships/hyperlink" Target="https://www.ncbi.nlm.nih.gov/nuccore/NM_017882" TargetMode="External"/><Relationship Id="rId3" Type="http://schemas.openxmlformats.org/officeDocument/2006/relationships/hyperlink" Target="http://www.ncbi.nlm.nih.gov/pubmed?term=18846690" TargetMode="External"/><Relationship Id="rId12" Type="http://schemas.openxmlformats.org/officeDocument/2006/relationships/hyperlink" Target="http://www.ncbi.nlm.nih.gov/pubmed?term=19135028" TargetMode="External"/><Relationship Id="rId17" Type="http://schemas.openxmlformats.org/officeDocument/2006/relationships/hyperlink" Target="http://www.ncbi.nlm.nih.gov/pubmed?term=21549341" TargetMode="External"/><Relationship Id="rId25" Type="http://schemas.openxmlformats.org/officeDocument/2006/relationships/hyperlink" Target="http://www.ncbi.nlm.nih.gov/pubmed?term=21990111" TargetMode="External"/><Relationship Id="rId33" Type="http://schemas.openxmlformats.org/officeDocument/2006/relationships/hyperlink" Target="http://www.ncbi.nlm.nih.gov/pubmed?term=21990111" TargetMode="External"/><Relationship Id="rId38" Type="http://schemas.openxmlformats.org/officeDocument/2006/relationships/hyperlink" Target="http://www.ncbi.nlm.nih.gov/pubmed?term=21990111" TargetMode="External"/><Relationship Id="rId46" Type="http://schemas.openxmlformats.org/officeDocument/2006/relationships/hyperlink" Target="http://www.ncbi.nlm.nih.gov/pubmed?term=21990111" TargetMode="External"/><Relationship Id="rId59" Type="http://schemas.openxmlformats.org/officeDocument/2006/relationships/hyperlink" Target="http://www.ncbi.nlm.nih.gov/pubmed/11727201" TargetMode="External"/><Relationship Id="rId67" Type="http://schemas.openxmlformats.org/officeDocument/2006/relationships/hyperlink" Target="http://www.ncbi.nlm.nih.gov/pubmed?term=12815591" TargetMode="External"/><Relationship Id="rId20" Type="http://schemas.openxmlformats.org/officeDocument/2006/relationships/hyperlink" Target="http://www.ncbi.nlm.nih.gov/pubmed?term=21549341" TargetMode="External"/><Relationship Id="rId41" Type="http://schemas.openxmlformats.org/officeDocument/2006/relationships/hyperlink" Target="http://www.ncbi.nlm.nih.gov/pubmed?term=21990111" TargetMode="External"/><Relationship Id="rId54" Type="http://schemas.openxmlformats.org/officeDocument/2006/relationships/hyperlink" Target="http://www.ncbi.nlm.nih.gov/pubmed?term=12815591" TargetMode="External"/><Relationship Id="rId62" Type="http://schemas.openxmlformats.org/officeDocument/2006/relationships/hyperlink" Target="http://www.ncbi.nlm.nih.gov/pubmed/12673792" TargetMode="External"/><Relationship Id="rId70" Type="http://schemas.openxmlformats.org/officeDocument/2006/relationships/hyperlink" Target="http://www.ncbi.nlm.nih.gov/gene/54982" TargetMode="External"/><Relationship Id="rId1" Type="http://schemas.openxmlformats.org/officeDocument/2006/relationships/hyperlink" Target="http://www.ncbi.nlm.nih.gov/pubmed?term=21990111" TargetMode="External"/><Relationship Id="rId6" Type="http://schemas.openxmlformats.org/officeDocument/2006/relationships/hyperlink" Target="http://www.ncbi.nlm.nih.gov/pubmed?term=18846690" TargetMode="External"/><Relationship Id="rId15" Type="http://schemas.openxmlformats.org/officeDocument/2006/relationships/hyperlink" Target="http://www.ncbi.nlm.nih.gov/pubmed?term=21549341" TargetMode="External"/><Relationship Id="rId23" Type="http://schemas.openxmlformats.org/officeDocument/2006/relationships/hyperlink" Target="http://www.ncbi.nlm.nih.gov/pubmed?term=21549341" TargetMode="External"/><Relationship Id="rId28" Type="http://schemas.openxmlformats.org/officeDocument/2006/relationships/hyperlink" Target="http://www.ncbi.nlm.nih.gov/pubmed?term=21990111" TargetMode="External"/><Relationship Id="rId36" Type="http://schemas.openxmlformats.org/officeDocument/2006/relationships/hyperlink" Target="http://www.ncbi.nlm.nih.gov/pubmed?term=21549341" TargetMode="External"/><Relationship Id="rId49" Type="http://schemas.openxmlformats.org/officeDocument/2006/relationships/hyperlink" Target="http://www.ncbi.nlm.nih.gov/pubmed/24102492" TargetMode="External"/><Relationship Id="rId57" Type="http://schemas.openxmlformats.org/officeDocument/2006/relationships/hyperlink" Target="http://www.ncbi.nlm.nih.gov/pubmed/11727201" TargetMode="External"/><Relationship Id="rId10" Type="http://schemas.openxmlformats.org/officeDocument/2006/relationships/hyperlink" Target="http://www.ncbi.nlm.nih.gov/pubmed?term=19135028" TargetMode="External"/><Relationship Id="rId31" Type="http://schemas.openxmlformats.org/officeDocument/2006/relationships/hyperlink" Target="http://www.ncbi.nlm.nih.gov/pubmed?term=21990111" TargetMode="External"/><Relationship Id="rId44" Type="http://schemas.openxmlformats.org/officeDocument/2006/relationships/hyperlink" Target="http://www.ncbi.nlm.nih.gov/pubmed?term=21990111" TargetMode="External"/><Relationship Id="rId52" Type="http://schemas.openxmlformats.org/officeDocument/2006/relationships/hyperlink" Target="https://www.ncbi.nlm.nih.gov/pubmed/27165443" TargetMode="External"/><Relationship Id="rId60" Type="http://schemas.openxmlformats.org/officeDocument/2006/relationships/hyperlink" Target="http://www.ncbi.nlm.nih.gov/pubmed/11727201" TargetMode="External"/><Relationship Id="rId65" Type="http://schemas.openxmlformats.org/officeDocument/2006/relationships/hyperlink" Target="http://www.ncbi.nlm.nih.gov/pubmed?term=12815591" TargetMode="External"/><Relationship Id="rId73" Type="http://schemas.openxmlformats.org/officeDocument/2006/relationships/hyperlink" Target="http://www.ncbi.nlm.nih.gov/protein/8923532" TargetMode="External"/><Relationship Id="rId4" Type="http://schemas.openxmlformats.org/officeDocument/2006/relationships/hyperlink" Target="http://www.ncbi.nlm.nih.gov/pubmed?term=15996215" TargetMode="External"/><Relationship Id="rId9" Type="http://schemas.openxmlformats.org/officeDocument/2006/relationships/hyperlink" Target="http://www.ncbi.nlm.nih.gov/pubmed?term=19135028" TargetMode="External"/><Relationship Id="rId13" Type="http://schemas.openxmlformats.org/officeDocument/2006/relationships/hyperlink" Target="http://www.ncbi.nlm.nih.gov/pubmed?term=19135028" TargetMode="External"/><Relationship Id="rId18" Type="http://schemas.openxmlformats.org/officeDocument/2006/relationships/hyperlink" Target="http://www.ncbi.nlm.nih.gov/pubmed?term=21549341" TargetMode="External"/><Relationship Id="rId39" Type="http://schemas.openxmlformats.org/officeDocument/2006/relationships/hyperlink" Target="http://www.ncbi.nlm.nih.gov/pubmed?term=21990111" TargetMode="External"/><Relationship Id="rId34" Type="http://schemas.openxmlformats.org/officeDocument/2006/relationships/hyperlink" Target="http://www.ncbi.nlm.nih.gov/pubmed?term=21990111" TargetMode="External"/><Relationship Id="rId50" Type="http://schemas.openxmlformats.org/officeDocument/2006/relationships/hyperlink" Target="https://www.ncbi.nlm.nih.gov/pubmed/27147172" TargetMode="External"/><Relationship Id="rId55" Type="http://schemas.openxmlformats.org/officeDocument/2006/relationships/hyperlink" Target="http://www.ncbi.nlm.nih.gov/pubmed?term=12815591" TargetMode="External"/><Relationship Id="rId7" Type="http://schemas.openxmlformats.org/officeDocument/2006/relationships/hyperlink" Target="http://www.ncbi.nlm.nih.gov/pubmed?term=19520283" TargetMode="External"/><Relationship Id="rId71" Type="http://schemas.openxmlformats.org/officeDocument/2006/relationships/hyperlink" Target="http://www.ncbi.nlm.nih.gov/nuccore/209862754?report=genbank&amp;to=2975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DB62-2EFB-4A2A-B176-9AD0AB9B0021}">
  <dimension ref="A1:V150"/>
  <sheetViews>
    <sheetView tabSelected="1" workbookViewId="0">
      <selection activeCell="D9" sqref="D9"/>
    </sheetView>
  </sheetViews>
  <sheetFormatPr defaultColWidth="10.875" defaultRowHeight="15.95"/>
  <cols>
    <col min="1" max="1" width="15.75" style="2" bestFit="1" customWidth="1"/>
    <col min="2" max="2" width="17" style="2" customWidth="1"/>
    <col min="3" max="3" width="16.875" style="2" customWidth="1"/>
    <col min="4" max="4" width="21.625" style="2" customWidth="1"/>
    <col min="5" max="5" width="16.875" style="2" hidden="1" customWidth="1"/>
    <col min="6" max="6" width="22.125" style="2" hidden="1" customWidth="1"/>
    <col min="7" max="7" width="30.375" style="2" hidden="1" customWidth="1"/>
    <col min="8" max="8" width="26" style="1" hidden="1" customWidth="1"/>
    <col min="9" max="9" width="21.375" style="2" hidden="1" customWidth="1"/>
    <col min="10" max="10" width="25" style="2" customWidth="1"/>
    <col min="11" max="12" width="38.625" style="1" bestFit="1" customWidth="1"/>
    <col min="13" max="13" width="17.5" style="2" customWidth="1"/>
    <col min="14" max="14" width="38" style="3" customWidth="1"/>
    <col min="15" max="15" width="25.5" style="1" customWidth="1"/>
    <col min="16" max="16" width="14.875" style="16" bestFit="1" customWidth="1"/>
    <col min="17" max="17" width="9" style="16"/>
    <col min="18" max="18" width="25" style="16" customWidth="1"/>
    <col min="19" max="19" width="57.125" style="16" bestFit="1" customWidth="1"/>
    <col min="20" max="20" width="11.5" style="16" customWidth="1"/>
    <col min="21" max="16384" width="10.875" style="2"/>
  </cols>
  <sheetData>
    <row r="1" spans="1:20">
      <c r="A1" s="38">
        <f>COUNTA('CLN6'!A12:A111)</f>
        <v>98</v>
      </c>
      <c r="B1" s="38"/>
      <c r="C1" s="38"/>
      <c r="D1" s="23" t="s">
        <v>0</v>
      </c>
      <c r="E1" s="23"/>
      <c r="F1" s="25" t="s">
        <v>1</v>
      </c>
    </row>
    <row r="2" spans="1:20">
      <c r="A2" s="38" t="s">
        <v>2</v>
      </c>
      <c r="B2" s="38"/>
      <c r="C2" s="38"/>
      <c r="D2" s="17">
        <v>54982</v>
      </c>
      <c r="E2" s="23"/>
      <c r="F2" s="25" t="s">
        <v>3</v>
      </c>
    </row>
    <row r="3" spans="1:20">
      <c r="A3" s="38" t="s">
        <v>4</v>
      </c>
      <c r="B3" s="38"/>
      <c r="C3" s="38"/>
      <c r="D3" s="23" t="s">
        <v>5</v>
      </c>
      <c r="E3" s="23"/>
      <c r="F3" s="25" t="s">
        <v>6</v>
      </c>
    </row>
    <row r="4" spans="1:20" ht="17.100000000000001">
      <c r="A4" s="38" t="s">
        <v>7</v>
      </c>
      <c r="B4" s="38"/>
      <c r="C4" s="38"/>
      <c r="D4" s="17" t="s">
        <v>8</v>
      </c>
      <c r="E4" s="23" t="s">
        <v>9</v>
      </c>
      <c r="F4" s="25" t="s">
        <v>10</v>
      </c>
    </row>
    <row r="5" spans="1:20" ht="16.5">
      <c r="A5" s="39" t="s">
        <v>11</v>
      </c>
      <c r="B5" s="39"/>
      <c r="C5" s="39"/>
      <c r="D5" s="17" t="s">
        <v>12</v>
      </c>
      <c r="E5" s="23" t="s">
        <v>13</v>
      </c>
      <c r="F5" s="25" t="s">
        <v>14</v>
      </c>
    </row>
    <row r="6" spans="1:20" ht="17.100000000000001">
      <c r="A6" s="38" t="s">
        <v>15</v>
      </c>
      <c r="B6" s="38"/>
      <c r="C6" s="38"/>
      <c r="D6" s="17" t="s">
        <v>16</v>
      </c>
      <c r="E6" s="23" t="s">
        <v>17</v>
      </c>
      <c r="F6" s="25" t="s">
        <v>18</v>
      </c>
    </row>
    <row r="7" spans="1:20">
      <c r="A7" s="38" t="s">
        <v>19</v>
      </c>
      <c r="B7" s="38"/>
      <c r="C7" s="38"/>
      <c r="D7" s="18" t="s">
        <v>20</v>
      </c>
      <c r="E7" s="15"/>
      <c r="F7" s="25" t="s">
        <v>21</v>
      </c>
    </row>
    <row r="8" spans="1:20" ht="15.75">
      <c r="A8" s="38" t="s">
        <v>22</v>
      </c>
      <c r="B8" s="38"/>
      <c r="C8" s="38"/>
      <c r="D8" s="19">
        <v>45346</v>
      </c>
      <c r="E8" s="23"/>
      <c r="F8" s="25" t="s">
        <v>23</v>
      </c>
    </row>
    <row r="11" spans="1:20" s="4" customFormat="1" ht="33.950000000000003">
      <c r="A11" s="28" t="s">
        <v>24</v>
      </c>
      <c r="B11" s="4" t="s">
        <v>25</v>
      </c>
      <c r="C11" s="4" t="s">
        <v>26</v>
      </c>
      <c r="D11" s="4" t="s">
        <v>27</v>
      </c>
      <c r="E11" s="4" t="s">
        <v>28</v>
      </c>
      <c r="F11" s="4" t="s">
        <v>29</v>
      </c>
      <c r="G11" s="4" t="s">
        <v>30</v>
      </c>
      <c r="H11" s="4" t="s">
        <v>31</v>
      </c>
      <c r="I11" s="4" t="s">
        <v>32</v>
      </c>
      <c r="J11" s="4" t="s">
        <v>33</v>
      </c>
      <c r="K11" s="4" t="s">
        <v>34</v>
      </c>
      <c r="L11" s="4" t="s">
        <v>35</v>
      </c>
      <c r="M11" s="29" t="s">
        <v>36</v>
      </c>
      <c r="N11" s="4" t="s">
        <v>37</v>
      </c>
      <c r="O11" s="4" t="s">
        <v>38</v>
      </c>
      <c r="P11" s="20"/>
      <c r="Q11" s="20"/>
      <c r="R11" s="20"/>
      <c r="S11" s="20"/>
    </row>
    <row r="12" spans="1:20" ht="17.100000000000001">
      <c r="A12" s="2" t="s">
        <v>39</v>
      </c>
      <c r="B12" s="2" t="s">
        <v>40</v>
      </c>
      <c r="C12" s="2" t="s">
        <v>41</v>
      </c>
      <c r="D12" s="2" t="s">
        <v>42</v>
      </c>
      <c r="E12" s="2" t="s">
        <v>43</v>
      </c>
      <c r="F12" s="2" t="s">
        <v>44</v>
      </c>
      <c r="G12" s="1" t="s">
        <v>45</v>
      </c>
      <c r="H12" s="1" t="s">
        <v>46</v>
      </c>
      <c r="I12" s="2" t="s">
        <v>47</v>
      </c>
      <c r="J12" s="2">
        <v>68229578</v>
      </c>
      <c r="K12" s="1" t="s">
        <v>48</v>
      </c>
      <c r="L12" s="2">
        <v>11727201</v>
      </c>
      <c r="M12" s="3"/>
      <c r="N12" s="1"/>
      <c r="O12" s="16"/>
      <c r="T12" s="2"/>
    </row>
    <row r="13" spans="1:20" ht="17.100000000000001">
      <c r="A13" s="2" t="s">
        <v>49</v>
      </c>
      <c r="B13" s="2" t="s">
        <v>50</v>
      </c>
      <c r="C13" s="2" t="s">
        <v>51</v>
      </c>
      <c r="D13" s="2" t="s">
        <v>52</v>
      </c>
      <c r="E13" s="2" t="s">
        <v>53</v>
      </c>
      <c r="F13" s="2" t="s">
        <v>54</v>
      </c>
      <c r="G13" s="1" t="s">
        <v>45</v>
      </c>
      <c r="H13" s="1" t="s">
        <v>46</v>
      </c>
      <c r="I13" s="2" t="s">
        <v>55</v>
      </c>
      <c r="J13" s="2">
        <v>68214373</v>
      </c>
      <c r="K13" s="1" t="s">
        <v>48</v>
      </c>
      <c r="L13" s="2">
        <v>11727201</v>
      </c>
      <c r="M13" s="3"/>
      <c r="N13" s="1"/>
      <c r="O13" s="16"/>
      <c r="T13" s="2"/>
    </row>
    <row r="14" spans="1:20" ht="17.100000000000001">
      <c r="A14" s="2" t="s">
        <v>56</v>
      </c>
      <c r="B14" s="2" t="s">
        <v>57</v>
      </c>
      <c r="C14" s="2" t="s">
        <v>58</v>
      </c>
      <c r="D14" s="2" t="s">
        <v>59</v>
      </c>
      <c r="E14" s="2" t="s">
        <v>53</v>
      </c>
      <c r="F14" s="2" t="s">
        <v>60</v>
      </c>
      <c r="G14" s="1" t="s">
        <v>45</v>
      </c>
      <c r="H14" s="1" t="s">
        <v>46</v>
      </c>
      <c r="I14" s="2" t="s">
        <v>61</v>
      </c>
      <c r="J14" s="2">
        <v>68211793</v>
      </c>
      <c r="K14" s="1" t="s">
        <v>48</v>
      </c>
      <c r="L14" s="2">
        <v>11727201</v>
      </c>
      <c r="M14" s="3"/>
      <c r="N14" s="1"/>
      <c r="O14" s="16"/>
      <c r="T14" s="2"/>
    </row>
    <row r="15" spans="1:20" ht="17.100000000000001">
      <c r="A15" s="2" t="s">
        <v>62</v>
      </c>
      <c r="B15" s="2" t="s">
        <v>57</v>
      </c>
      <c r="C15" s="2" t="s">
        <v>63</v>
      </c>
      <c r="D15" s="2" t="s">
        <v>64</v>
      </c>
      <c r="E15" s="2" t="s">
        <v>65</v>
      </c>
      <c r="F15" s="2" t="s">
        <v>44</v>
      </c>
      <c r="G15" s="1" t="s">
        <v>45</v>
      </c>
      <c r="H15" s="1" t="s">
        <v>46</v>
      </c>
      <c r="I15" s="2" t="s">
        <v>66</v>
      </c>
      <c r="J15" s="2">
        <v>68211845</v>
      </c>
      <c r="K15" s="1" t="s">
        <v>48</v>
      </c>
      <c r="L15" s="2">
        <v>11727201</v>
      </c>
      <c r="M15" s="3"/>
      <c r="N15" s="1"/>
      <c r="O15" s="16"/>
      <c r="T15" s="2"/>
    </row>
    <row r="16" spans="1:20" ht="17.100000000000001">
      <c r="A16" s="2" t="s">
        <v>67</v>
      </c>
      <c r="B16" s="2" t="s">
        <v>57</v>
      </c>
      <c r="C16" s="2" t="s">
        <v>68</v>
      </c>
      <c r="D16" s="2" t="s">
        <v>69</v>
      </c>
      <c r="E16" s="2" t="s">
        <v>43</v>
      </c>
      <c r="F16" s="2" t="s">
        <v>44</v>
      </c>
      <c r="G16" s="1" t="s">
        <v>45</v>
      </c>
      <c r="H16" s="1" t="s">
        <v>45</v>
      </c>
      <c r="I16" s="2" t="s">
        <v>45</v>
      </c>
      <c r="J16" s="2" t="s">
        <v>70</v>
      </c>
      <c r="K16" s="1" t="s">
        <v>48</v>
      </c>
      <c r="L16" s="2">
        <v>11727201</v>
      </c>
      <c r="M16" s="3"/>
      <c r="N16" s="1"/>
      <c r="O16" s="16"/>
      <c r="T16" s="2"/>
    </row>
    <row r="17" spans="1:22" ht="17.100000000000001">
      <c r="A17" s="2" t="s">
        <v>71</v>
      </c>
      <c r="B17" s="2" t="s">
        <v>57</v>
      </c>
      <c r="C17" s="2" t="s">
        <v>72</v>
      </c>
      <c r="D17" s="2" t="s">
        <v>73</v>
      </c>
      <c r="E17" s="2" t="s">
        <v>43</v>
      </c>
      <c r="F17" s="2" t="s">
        <v>43</v>
      </c>
      <c r="G17" s="1" t="s">
        <v>74</v>
      </c>
      <c r="H17" s="1" t="s">
        <v>45</v>
      </c>
      <c r="I17" s="2" t="s">
        <v>45</v>
      </c>
      <c r="J17" s="2" t="s">
        <v>75</v>
      </c>
      <c r="K17" s="1" t="s">
        <v>48</v>
      </c>
      <c r="L17" s="2">
        <v>11727201</v>
      </c>
      <c r="M17" s="3"/>
      <c r="N17" s="1"/>
      <c r="O17" s="16"/>
      <c r="T17" s="2"/>
    </row>
    <row r="18" spans="1:22" ht="17.100000000000001">
      <c r="A18" s="2" t="s">
        <v>76</v>
      </c>
      <c r="B18" s="2" t="s">
        <v>77</v>
      </c>
      <c r="C18" s="2" t="s">
        <v>78</v>
      </c>
      <c r="D18" s="2" t="s">
        <v>79</v>
      </c>
      <c r="E18" s="2" t="s">
        <v>43</v>
      </c>
      <c r="F18" s="2" t="s">
        <v>43</v>
      </c>
      <c r="G18" s="1" t="s">
        <v>74</v>
      </c>
      <c r="H18" s="1" t="s">
        <v>45</v>
      </c>
      <c r="I18" s="2" t="s">
        <v>45</v>
      </c>
      <c r="J18" s="2" t="s">
        <v>80</v>
      </c>
      <c r="K18" s="1" t="s">
        <v>81</v>
      </c>
      <c r="L18" s="2">
        <v>11791207</v>
      </c>
      <c r="M18" s="3"/>
      <c r="N18" s="1"/>
      <c r="O18" s="16"/>
      <c r="T18" s="2"/>
    </row>
    <row r="19" spans="1:22" ht="17.100000000000001">
      <c r="A19" s="2" t="s">
        <v>82</v>
      </c>
      <c r="B19" s="2" t="s">
        <v>83</v>
      </c>
      <c r="C19" s="2" t="s">
        <v>84</v>
      </c>
      <c r="D19" s="2" t="s">
        <v>85</v>
      </c>
      <c r="E19" s="2" t="s">
        <v>53</v>
      </c>
      <c r="F19" s="2" t="s">
        <v>60</v>
      </c>
      <c r="G19" s="1" t="s">
        <v>45</v>
      </c>
      <c r="H19" s="1" t="s">
        <v>46</v>
      </c>
      <c r="I19" s="2" t="s">
        <v>86</v>
      </c>
      <c r="J19" s="2">
        <v>68218549</v>
      </c>
      <c r="K19" s="1" t="s">
        <v>87</v>
      </c>
      <c r="L19" s="2">
        <v>12815591</v>
      </c>
      <c r="M19" s="3"/>
      <c r="N19" s="1"/>
      <c r="O19" s="16"/>
      <c r="T19" s="2"/>
      <c r="V19" s="2" t="s">
        <v>88</v>
      </c>
    </row>
    <row r="20" spans="1:22" ht="51">
      <c r="A20" s="2" t="s">
        <v>89</v>
      </c>
      <c r="B20" s="2" t="s">
        <v>90</v>
      </c>
      <c r="C20" s="2" t="s">
        <v>91</v>
      </c>
      <c r="D20" s="2" t="s">
        <v>45</v>
      </c>
      <c r="E20" s="2" t="s">
        <v>65</v>
      </c>
      <c r="F20" s="1" t="s">
        <v>92</v>
      </c>
      <c r="G20" s="1" t="s">
        <v>93</v>
      </c>
      <c r="H20" s="1" t="s">
        <v>45</v>
      </c>
      <c r="I20" s="2" t="s">
        <v>45</v>
      </c>
      <c r="J20" s="2">
        <v>68218533</v>
      </c>
      <c r="K20" s="1" t="s">
        <v>87</v>
      </c>
      <c r="L20" s="2">
        <v>12815591</v>
      </c>
      <c r="M20" s="3"/>
      <c r="N20" s="1"/>
      <c r="O20" s="16"/>
      <c r="T20" s="2"/>
    </row>
    <row r="21" spans="1:22" ht="17.100000000000001">
      <c r="A21" s="2" t="s">
        <v>94</v>
      </c>
      <c r="B21" s="2" t="s">
        <v>95</v>
      </c>
      <c r="C21" s="2" t="s">
        <v>96</v>
      </c>
      <c r="D21" s="2" t="s">
        <v>97</v>
      </c>
      <c r="E21" s="2" t="s">
        <v>53</v>
      </c>
      <c r="F21" s="2" t="s">
        <v>60</v>
      </c>
      <c r="G21" s="1" t="s">
        <v>45</v>
      </c>
      <c r="H21" s="1" t="s">
        <v>46</v>
      </c>
      <c r="I21" s="2" t="s">
        <v>98</v>
      </c>
      <c r="J21" s="2">
        <v>68209640</v>
      </c>
      <c r="K21" s="1" t="s">
        <v>87</v>
      </c>
      <c r="L21" s="2">
        <v>12815591</v>
      </c>
      <c r="M21" s="3"/>
      <c r="N21" s="1"/>
      <c r="O21" s="16"/>
      <c r="T21" s="2"/>
    </row>
    <row r="22" spans="1:22" ht="17.100000000000001">
      <c r="A22" s="2" t="s">
        <v>99</v>
      </c>
      <c r="B22" s="2" t="s">
        <v>100</v>
      </c>
      <c r="C22" s="2" t="s">
        <v>101</v>
      </c>
      <c r="D22" s="2" t="s">
        <v>102</v>
      </c>
      <c r="E22" s="2" t="s">
        <v>53</v>
      </c>
      <c r="F22" s="2" t="s">
        <v>60</v>
      </c>
      <c r="G22" s="1" t="s">
        <v>45</v>
      </c>
      <c r="H22" s="1" t="s">
        <v>103</v>
      </c>
      <c r="I22" s="2" t="s">
        <v>104</v>
      </c>
      <c r="J22" s="2">
        <v>68208354</v>
      </c>
      <c r="K22" s="1" t="s">
        <v>48</v>
      </c>
      <c r="L22" s="2">
        <v>11727201</v>
      </c>
      <c r="M22" s="3"/>
      <c r="N22" s="1"/>
      <c r="O22" s="16"/>
      <c r="T22" s="2"/>
    </row>
    <row r="23" spans="1:22" ht="17.100000000000001">
      <c r="A23" s="2" t="s">
        <v>105</v>
      </c>
      <c r="B23" s="2" t="s">
        <v>100</v>
      </c>
      <c r="C23" s="2" t="s">
        <v>106</v>
      </c>
      <c r="D23" s="2" t="s">
        <v>107</v>
      </c>
      <c r="E23" s="2" t="s">
        <v>43</v>
      </c>
      <c r="F23" s="2" t="s">
        <v>43</v>
      </c>
      <c r="G23" s="1" t="s">
        <v>74</v>
      </c>
      <c r="H23" s="1" t="s">
        <v>45</v>
      </c>
      <c r="I23" s="2" t="s">
        <v>45</v>
      </c>
      <c r="J23" s="2" t="s">
        <v>108</v>
      </c>
      <c r="K23" s="1" t="s">
        <v>87</v>
      </c>
      <c r="L23" s="2">
        <v>12815591</v>
      </c>
      <c r="M23" s="3"/>
      <c r="N23" s="1"/>
      <c r="O23" s="16"/>
      <c r="T23" s="2"/>
    </row>
    <row r="24" spans="1:22" ht="17.100000000000001">
      <c r="A24" s="2" t="s">
        <v>109</v>
      </c>
      <c r="B24" s="2" t="s">
        <v>100</v>
      </c>
      <c r="C24" s="2" t="s">
        <v>110</v>
      </c>
      <c r="D24" s="2" t="s">
        <v>111</v>
      </c>
      <c r="E24" s="2" t="s">
        <v>112</v>
      </c>
      <c r="F24" s="2" t="s">
        <v>44</v>
      </c>
      <c r="G24" s="1" t="s">
        <v>45</v>
      </c>
      <c r="H24" s="1" t="s">
        <v>45</v>
      </c>
      <c r="I24" s="2" t="s">
        <v>45</v>
      </c>
      <c r="J24" s="2" t="s">
        <v>113</v>
      </c>
      <c r="K24" s="1" t="s">
        <v>114</v>
      </c>
      <c r="L24" s="2">
        <v>12673792</v>
      </c>
      <c r="M24" s="3"/>
      <c r="N24" s="1"/>
      <c r="O24" s="16"/>
      <c r="T24" s="2"/>
    </row>
    <row r="25" spans="1:22" ht="17.100000000000001">
      <c r="A25" s="2" t="s">
        <v>115</v>
      </c>
      <c r="B25" s="2" t="s">
        <v>100</v>
      </c>
      <c r="C25" s="2" t="s">
        <v>116</v>
      </c>
      <c r="D25" s="2" t="s">
        <v>117</v>
      </c>
      <c r="E25" s="2" t="s">
        <v>53</v>
      </c>
      <c r="F25" s="2" t="s">
        <v>60</v>
      </c>
      <c r="G25" s="1" t="s">
        <v>45</v>
      </c>
      <c r="H25" s="1" t="s">
        <v>103</v>
      </c>
      <c r="I25" s="2" t="s">
        <v>118</v>
      </c>
      <c r="J25" s="2">
        <v>68208180</v>
      </c>
      <c r="K25" s="1" t="s">
        <v>87</v>
      </c>
      <c r="L25" s="2">
        <v>12815591</v>
      </c>
      <c r="M25" s="3"/>
      <c r="N25" s="1"/>
      <c r="O25" s="16"/>
      <c r="T25" s="2"/>
    </row>
    <row r="26" spans="1:22" ht="17.100000000000001">
      <c r="A26" s="2" t="s">
        <v>119</v>
      </c>
      <c r="B26" s="2" t="s">
        <v>50</v>
      </c>
      <c r="C26" s="2" t="s">
        <v>120</v>
      </c>
      <c r="D26" s="2" t="s">
        <v>121</v>
      </c>
      <c r="E26" s="2" t="s">
        <v>53</v>
      </c>
      <c r="F26" s="2" t="s">
        <v>60</v>
      </c>
      <c r="G26" s="1" t="s">
        <v>122</v>
      </c>
      <c r="H26" s="1" t="s">
        <v>123</v>
      </c>
      <c r="I26" s="2" t="s">
        <v>55</v>
      </c>
      <c r="J26" s="2">
        <v>68214373</v>
      </c>
      <c r="K26" s="1" t="s">
        <v>87</v>
      </c>
      <c r="L26" s="2">
        <v>12815591</v>
      </c>
      <c r="M26" s="3"/>
      <c r="N26" s="1" t="s">
        <v>124</v>
      </c>
      <c r="O26" s="16"/>
      <c r="T26" s="2"/>
    </row>
    <row r="27" spans="1:22" ht="17.100000000000001">
      <c r="A27" s="2" t="s">
        <v>125</v>
      </c>
      <c r="B27" s="2" t="s">
        <v>50</v>
      </c>
      <c r="C27" s="2" t="s">
        <v>126</v>
      </c>
      <c r="D27" s="2" t="s">
        <v>127</v>
      </c>
      <c r="E27" s="2" t="s">
        <v>65</v>
      </c>
      <c r="F27" s="2" t="s">
        <v>44</v>
      </c>
      <c r="G27" s="1" t="s">
        <v>45</v>
      </c>
      <c r="H27" s="1" t="s">
        <v>45</v>
      </c>
      <c r="I27" s="2" t="s">
        <v>45</v>
      </c>
      <c r="J27" s="2" t="s">
        <v>128</v>
      </c>
      <c r="K27" s="1" t="s">
        <v>114</v>
      </c>
      <c r="L27" s="2">
        <v>12673792</v>
      </c>
      <c r="M27" s="3"/>
      <c r="N27" s="1"/>
      <c r="O27" s="16"/>
      <c r="T27" s="2"/>
    </row>
    <row r="28" spans="1:22" ht="17.100000000000001">
      <c r="A28" s="2" t="s">
        <v>129</v>
      </c>
      <c r="B28" s="2" t="s">
        <v>130</v>
      </c>
      <c r="C28" s="2" t="s">
        <v>131</v>
      </c>
      <c r="D28" s="2" t="s">
        <v>45</v>
      </c>
      <c r="E28" s="2" t="s">
        <v>53</v>
      </c>
      <c r="F28" s="2" t="s">
        <v>132</v>
      </c>
      <c r="G28" s="1" t="s">
        <v>133</v>
      </c>
      <c r="H28" s="1" t="s">
        <v>45</v>
      </c>
      <c r="I28" s="2" t="s">
        <v>45</v>
      </c>
      <c r="J28" s="2">
        <v>68211674</v>
      </c>
      <c r="K28" s="1" t="s">
        <v>114</v>
      </c>
      <c r="L28" s="2">
        <v>12673792</v>
      </c>
      <c r="M28" s="3"/>
      <c r="N28" s="1"/>
      <c r="O28" s="16"/>
      <c r="T28" s="2"/>
    </row>
    <row r="29" spans="1:22" ht="33.950000000000003">
      <c r="A29" s="2" t="s">
        <v>134</v>
      </c>
      <c r="B29" s="2" t="s">
        <v>100</v>
      </c>
      <c r="C29" s="2" t="s">
        <v>135</v>
      </c>
      <c r="D29" s="2" t="s">
        <v>136</v>
      </c>
      <c r="E29" s="2" t="s">
        <v>53</v>
      </c>
      <c r="F29" s="2" t="s">
        <v>60</v>
      </c>
      <c r="G29" s="1" t="s">
        <v>137</v>
      </c>
      <c r="H29" s="1" t="s">
        <v>138</v>
      </c>
      <c r="I29" s="2" t="s">
        <v>139</v>
      </c>
      <c r="J29" s="2">
        <v>68208178</v>
      </c>
      <c r="K29" s="1" t="s">
        <v>114</v>
      </c>
      <c r="L29" s="2">
        <v>12673792</v>
      </c>
      <c r="M29" s="3"/>
      <c r="N29" s="1"/>
      <c r="O29" s="16"/>
      <c r="T29" s="2"/>
    </row>
    <row r="30" spans="1:22" ht="17.100000000000001">
      <c r="A30" s="2" t="s">
        <v>140</v>
      </c>
      <c r="B30" s="2" t="s">
        <v>40</v>
      </c>
      <c r="C30" s="2" t="s">
        <v>141</v>
      </c>
      <c r="D30" s="2" t="s">
        <v>142</v>
      </c>
      <c r="E30" s="2" t="s">
        <v>53</v>
      </c>
      <c r="F30" s="2" t="s">
        <v>60</v>
      </c>
      <c r="G30" s="2" t="s">
        <v>143</v>
      </c>
      <c r="H30" s="2" t="s">
        <v>45</v>
      </c>
      <c r="I30" s="2" t="s">
        <v>144</v>
      </c>
      <c r="J30" s="2">
        <v>68214291</v>
      </c>
      <c r="K30" s="2" t="s">
        <v>145</v>
      </c>
      <c r="L30" s="2">
        <v>30528883</v>
      </c>
      <c r="M30" s="3"/>
      <c r="N30" s="1" t="s">
        <v>146</v>
      </c>
      <c r="O30" s="2"/>
      <c r="T30" s="2"/>
    </row>
    <row r="31" spans="1:22" ht="17.100000000000001">
      <c r="A31" s="2" t="s">
        <v>147</v>
      </c>
      <c r="B31" s="2" t="s">
        <v>40</v>
      </c>
      <c r="C31" s="2" t="s">
        <v>148</v>
      </c>
      <c r="D31" s="2" t="s">
        <v>149</v>
      </c>
      <c r="E31" s="2" t="s">
        <v>53</v>
      </c>
      <c r="F31" s="2" t="s">
        <v>60</v>
      </c>
      <c r="G31" s="1" t="s">
        <v>150</v>
      </c>
      <c r="H31" s="1" t="s">
        <v>151</v>
      </c>
      <c r="I31" s="2" t="s">
        <v>152</v>
      </c>
      <c r="J31" s="2">
        <v>68229572</v>
      </c>
      <c r="K31" s="1" t="s">
        <v>153</v>
      </c>
      <c r="L31" s="2">
        <v>21990111</v>
      </c>
      <c r="M31" s="3"/>
      <c r="N31" s="1"/>
      <c r="O31" s="16"/>
      <c r="T31" s="2"/>
    </row>
    <row r="32" spans="1:22" ht="17.100000000000001">
      <c r="A32" s="2" t="s">
        <v>154</v>
      </c>
      <c r="B32" s="2" t="s">
        <v>50</v>
      </c>
      <c r="C32" s="2" t="s">
        <v>155</v>
      </c>
      <c r="D32" s="2" t="s">
        <v>156</v>
      </c>
      <c r="E32" s="2" t="s">
        <v>53</v>
      </c>
      <c r="F32" s="2" t="s">
        <v>60</v>
      </c>
      <c r="G32" s="1" t="s">
        <v>150</v>
      </c>
      <c r="H32" s="1" t="s">
        <v>45</v>
      </c>
      <c r="I32" s="2" t="s">
        <v>45</v>
      </c>
      <c r="J32" s="2">
        <v>68214340</v>
      </c>
      <c r="K32" s="1" t="s">
        <v>153</v>
      </c>
      <c r="L32" s="2">
        <v>21990111</v>
      </c>
      <c r="M32" s="3"/>
      <c r="N32" s="1"/>
      <c r="O32" s="16"/>
      <c r="T32" s="2"/>
    </row>
    <row r="33" spans="1:20" ht="17.100000000000001">
      <c r="A33" s="2" t="s">
        <v>157</v>
      </c>
      <c r="B33" s="2" t="s">
        <v>158</v>
      </c>
      <c r="C33" s="2" t="s">
        <v>159</v>
      </c>
      <c r="D33" s="2" t="s">
        <v>45</v>
      </c>
      <c r="E33" s="2" t="s">
        <v>53</v>
      </c>
      <c r="F33" s="2" t="s">
        <v>132</v>
      </c>
      <c r="G33" s="1" t="s">
        <v>133</v>
      </c>
      <c r="H33" s="1" t="s">
        <v>46</v>
      </c>
      <c r="I33" s="2" t="s">
        <v>160</v>
      </c>
      <c r="J33" s="2">
        <v>68211258</v>
      </c>
      <c r="K33" s="1" t="s">
        <v>161</v>
      </c>
      <c r="L33" s="2">
        <v>15996215</v>
      </c>
      <c r="M33" s="3"/>
      <c r="N33" s="1"/>
      <c r="O33" s="16"/>
      <c r="T33" s="2"/>
    </row>
    <row r="34" spans="1:20" ht="17.100000000000001">
      <c r="A34" s="2" t="s">
        <v>162</v>
      </c>
      <c r="B34" s="2" t="s">
        <v>95</v>
      </c>
      <c r="C34" s="2" t="s">
        <v>163</v>
      </c>
      <c r="D34" s="2" t="s">
        <v>164</v>
      </c>
      <c r="E34" s="2" t="s">
        <v>53</v>
      </c>
      <c r="F34" s="2" t="s">
        <v>54</v>
      </c>
      <c r="G34" s="1" t="s">
        <v>45</v>
      </c>
      <c r="H34" s="1" t="s">
        <v>46</v>
      </c>
      <c r="I34" s="2" t="s">
        <v>165</v>
      </c>
      <c r="J34" s="2">
        <v>68209639</v>
      </c>
      <c r="K34" s="1" t="s">
        <v>161</v>
      </c>
      <c r="L34" s="2">
        <v>15996215</v>
      </c>
      <c r="M34" s="3"/>
      <c r="N34" s="1"/>
      <c r="O34" s="16"/>
      <c r="T34" s="2"/>
    </row>
    <row r="35" spans="1:20" ht="33.950000000000003">
      <c r="A35" s="2" t="s">
        <v>166</v>
      </c>
      <c r="B35" s="2" t="s">
        <v>57</v>
      </c>
      <c r="C35" s="2" t="s">
        <v>167</v>
      </c>
      <c r="D35" s="2" t="s">
        <v>168</v>
      </c>
      <c r="E35" s="2" t="s">
        <v>53</v>
      </c>
      <c r="F35" s="2" t="s">
        <v>60</v>
      </c>
      <c r="G35" s="1" t="s">
        <v>150</v>
      </c>
      <c r="H35" s="1" t="s">
        <v>45</v>
      </c>
      <c r="I35" s="2" t="s">
        <v>45</v>
      </c>
      <c r="J35" s="2">
        <v>68211755</v>
      </c>
      <c r="K35" s="1" t="s">
        <v>169</v>
      </c>
      <c r="L35" s="2">
        <v>19135028</v>
      </c>
      <c r="M35" s="3"/>
      <c r="N35" s="1"/>
      <c r="O35" s="16"/>
      <c r="T35" s="2"/>
    </row>
    <row r="36" spans="1:20" ht="33.950000000000003">
      <c r="A36" s="2" t="s">
        <v>170</v>
      </c>
      <c r="B36" s="2" t="s">
        <v>57</v>
      </c>
      <c r="C36" s="2" t="s">
        <v>171</v>
      </c>
      <c r="D36" s="2" t="s">
        <v>172</v>
      </c>
      <c r="E36" s="2" t="s">
        <v>53</v>
      </c>
      <c r="F36" s="2" t="s">
        <v>54</v>
      </c>
      <c r="G36" s="1" t="s">
        <v>45</v>
      </c>
      <c r="H36" s="1" t="s">
        <v>45</v>
      </c>
      <c r="I36" s="2" t="s">
        <v>45</v>
      </c>
      <c r="J36" s="2">
        <v>68211735</v>
      </c>
      <c r="K36" s="1" t="s">
        <v>169</v>
      </c>
      <c r="L36" s="2">
        <v>19135028</v>
      </c>
      <c r="M36" s="3"/>
      <c r="N36" s="1"/>
      <c r="O36" s="16"/>
      <c r="T36" s="2"/>
    </row>
    <row r="37" spans="1:20" ht="33.950000000000003">
      <c r="A37" s="2" t="s">
        <v>173</v>
      </c>
      <c r="B37" s="2" t="s">
        <v>57</v>
      </c>
      <c r="C37" s="2" t="s">
        <v>174</v>
      </c>
      <c r="D37" s="2" t="s">
        <v>175</v>
      </c>
      <c r="E37" s="2" t="s">
        <v>53</v>
      </c>
      <c r="F37" s="2" t="s">
        <v>60</v>
      </c>
      <c r="G37" s="1" t="s">
        <v>150</v>
      </c>
      <c r="H37" s="1" t="s">
        <v>45</v>
      </c>
      <c r="I37" s="2" t="s">
        <v>45</v>
      </c>
      <c r="J37" s="2">
        <v>68211676</v>
      </c>
      <c r="K37" s="1" t="s">
        <v>169</v>
      </c>
      <c r="L37" s="2">
        <v>19135028</v>
      </c>
      <c r="M37" s="3"/>
      <c r="N37" s="1"/>
      <c r="O37" s="16"/>
      <c r="T37" s="2"/>
    </row>
    <row r="38" spans="1:20" ht="33.950000000000003">
      <c r="A38" s="2" t="s">
        <v>176</v>
      </c>
      <c r="B38" s="2" t="s">
        <v>83</v>
      </c>
      <c r="C38" s="2" t="s">
        <v>177</v>
      </c>
      <c r="D38" s="2" t="s">
        <v>178</v>
      </c>
      <c r="E38" s="2" t="s">
        <v>53</v>
      </c>
      <c r="F38" s="2" t="s">
        <v>60</v>
      </c>
      <c r="G38" s="1" t="s">
        <v>150</v>
      </c>
      <c r="H38" s="1" t="s">
        <v>151</v>
      </c>
      <c r="I38" s="2" t="s">
        <v>179</v>
      </c>
      <c r="J38" s="2">
        <v>68218550</v>
      </c>
      <c r="K38" s="1" t="s">
        <v>169</v>
      </c>
      <c r="L38" s="2">
        <v>19135028</v>
      </c>
      <c r="M38" s="3"/>
      <c r="N38" s="1"/>
      <c r="O38" s="16"/>
      <c r="T38" s="2"/>
    </row>
    <row r="39" spans="1:20" ht="17.100000000000001">
      <c r="A39" s="2" t="s">
        <v>180</v>
      </c>
      <c r="B39" s="2" t="s">
        <v>50</v>
      </c>
      <c r="C39" s="2" t="s">
        <v>181</v>
      </c>
      <c r="D39" s="2" t="s">
        <v>182</v>
      </c>
      <c r="E39" s="2" t="s">
        <v>53</v>
      </c>
      <c r="F39" s="2" t="s">
        <v>60</v>
      </c>
      <c r="G39" s="1" t="s">
        <v>150</v>
      </c>
      <c r="H39" s="1" t="s">
        <v>45</v>
      </c>
      <c r="I39" s="2" t="s">
        <v>45</v>
      </c>
      <c r="J39" s="2">
        <v>68214339</v>
      </c>
      <c r="K39" s="1" t="s">
        <v>153</v>
      </c>
      <c r="L39" s="2">
        <v>21990111</v>
      </c>
      <c r="M39" s="3"/>
      <c r="N39" s="1"/>
      <c r="O39" s="16"/>
      <c r="T39" s="2"/>
    </row>
    <row r="40" spans="1:20" ht="17.100000000000001">
      <c r="A40" s="2" t="s">
        <v>183</v>
      </c>
      <c r="B40" s="2" t="s">
        <v>57</v>
      </c>
      <c r="C40" s="2" t="s">
        <v>184</v>
      </c>
      <c r="D40" s="2" t="s">
        <v>185</v>
      </c>
      <c r="E40" s="2" t="s">
        <v>65</v>
      </c>
      <c r="F40" s="2" t="s">
        <v>65</v>
      </c>
      <c r="G40" s="1" t="s">
        <v>74</v>
      </c>
      <c r="H40" s="1" t="s">
        <v>45</v>
      </c>
      <c r="I40" s="2" t="s">
        <v>45</v>
      </c>
      <c r="J40" s="2" t="s">
        <v>186</v>
      </c>
      <c r="K40" s="1" t="s">
        <v>187</v>
      </c>
      <c r="L40" s="2">
        <v>21990111</v>
      </c>
      <c r="M40" s="3"/>
      <c r="N40" s="1"/>
      <c r="O40" s="16"/>
      <c r="T40" s="2"/>
    </row>
    <row r="41" spans="1:20" ht="17.100000000000001">
      <c r="A41" s="2" t="s">
        <v>188</v>
      </c>
      <c r="B41" s="2" t="s">
        <v>100</v>
      </c>
      <c r="C41" s="2" t="s">
        <v>189</v>
      </c>
      <c r="D41" s="2" t="s">
        <v>190</v>
      </c>
      <c r="E41" s="2" t="s">
        <v>43</v>
      </c>
      <c r="F41" s="2" t="s">
        <v>44</v>
      </c>
      <c r="G41" s="1" t="s">
        <v>45</v>
      </c>
      <c r="H41" s="1" t="s">
        <v>103</v>
      </c>
      <c r="I41" s="2" t="s">
        <v>191</v>
      </c>
      <c r="J41" s="2">
        <v>68208186</v>
      </c>
      <c r="K41" s="1" t="s">
        <v>192</v>
      </c>
      <c r="L41" s="2">
        <v>21549341</v>
      </c>
      <c r="M41" s="3"/>
      <c r="N41" s="1"/>
      <c r="O41" s="16"/>
      <c r="T41" s="2"/>
    </row>
    <row r="42" spans="1:20" ht="17.100000000000001">
      <c r="A42" s="2" t="s">
        <v>193</v>
      </c>
      <c r="B42" s="2" t="s">
        <v>57</v>
      </c>
      <c r="C42" s="2" t="s">
        <v>194</v>
      </c>
      <c r="D42" s="2" t="s">
        <v>195</v>
      </c>
      <c r="E42" s="2" t="s">
        <v>53</v>
      </c>
      <c r="F42" s="2" t="s">
        <v>60</v>
      </c>
      <c r="G42" s="1" t="s">
        <v>150</v>
      </c>
      <c r="H42" s="1" t="s">
        <v>151</v>
      </c>
      <c r="I42" s="2" t="s">
        <v>196</v>
      </c>
      <c r="J42" s="2">
        <v>68211716</v>
      </c>
      <c r="K42" s="1" t="s">
        <v>153</v>
      </c>
      <c r="L42" s="2">
        <v>21990111</v>
      </c>
      <c r="M42" s="3"/>
      <c r="N42" s="1"/>
      <c r="O42" s="16"/>
      <c r="T42" s="2"/>
    </row>
    <row r="43" spans="1:20" ht="17.100000000000001">
      <c r="A43" s="2" t="s">
        <v>197</v>
      </c>
      <c r="B43" s="2" t="s">
        <v>57</v>
      </c>
      <c r="C43" s="2" t="s">
        <v>198</v>
      </c>
      <c r="D43" s="2" t="s">
        <v>199</v>
      </c>
      <c r="E43" s="2" t="s">
        <v>53</v>
      </c>
      <c r="F43" s="2" t="s">
        <v>60</v>
      </c>
      <c r="G43" s="1" t="s">
        <v>150</v>
      </c>
      <c r="H43" s="1" t="s">
        <v>151</v>
      </c>
      <c r="I43" s="2" t="s">
        <v>200</v>
      </c>
      <c r="J43" s="2">
        <v>68211854</v>
      </c>
      <c r="K43" s="1" t="s">
        <v>201</v>
      </c>
      <c r="L43" s="2">
        <v>18846690</v>
      </c>
      <c r="M43" s="3"/>
      <c r="N43" s="1"/>
      <c r="O43" s="16"/>
      <c r="T43" s="2"/>
    </row>
    <row r="44" spans="1:20" ht="17.100000000000001">
      <c r="A44" s="2" t="s">
        <v>202</v>
      </c>
      <c r="B44" s="2" t="s">
        <v>95</v>
      </c>
      <c r="C44" s="2" t="s">
        <v>203</v>
      </c>
      <c r="D44" s="2" t="s">
        <v>204</v>
      </c>
      <c r="E44" s="2" t="s">
        <v>65</v>
      </c>
      <c r="F44" s="2" t="s">
        <v>44</v>
      </c>
      <c r="G44" s="1" t="s">
        <v>45</v>
      </c>
      <c r="H44" s="1" t="s">
        <v>46</v>
      </c>
      <c r="I44" s="2" t="s">
        <v>205</v>
      </c>
      <c r="J44" s="2">
        <v>68209750</v>
      </c>
      <c r="K44" s="1" t="s">
        <v>201</v>
      </c>
      <c r="L44" s="2">
        <v>18846690</v>
      </c>
      <c r="M44" s="3"/>
      <c r="N44" s="1"/>
      <c r="O44" s="16"/>
      <c r="T44" s="2"/>
    </row>
    <row r="45" spans="1:20" ht="17.100000000000001">
      <c r="A45" s="2" t="s">
        <v>206</v>
      </c>
      <c r="B45" s="2" t="s">
        <v>50</v>
      </c>
      <c r="C45" s="2" t="s">
        <v>207</v>
      </c>
      <c r="D45" s="2" t="s">
        <v>208</v>
      </c>
      <c r="E45" s="2" t="s">
        <v>43</v>
      </c>
      <c r="F45" s="2" t="s">
        <v>44</v>
      </c>
      <c r="G45" s="1" t="s">
        <v>45</v>
      </c>
      <c r="H45" s="1" t="s">
        <v>45</v>
      </c>
      <c r="I45" s="2" t="s">
        <v>45</v>
      </c>
      <c r="J45" s="2" t="s">
        <v>209</v>
      </c>
      <c r="K45" s="1" t="s">
        <v>153</v>
      </c>
      <c r="L45" s="2">
        <v>21990111</v>
      </c>
      <c r="M45" s="3"/>
      <c r="N45" s="1"/>
      <c r="O45" s="16"/>
      <c r="T45" s="2"/>
    </row>
    <row r="46" spans="1:20" ht="33.950000000000003">
      <c r="A46" s="2" t="s">
        <v>210</v>
      </c>
      <c r="B46" s="2" t="s">
        <v>130</v>
      </c>
      <c r="C46" s="2" t="s">
        <v>211</v>
      </c>
      <c r="D46" s="2" t="s">
        <v>45</v>
      </c>
      <c r="E46" s="2" t="s">
        <v>53</v>
      </c>
      <c r="F46" s="1" t="s">
        <v>212</v>
      </c>
      <c r="G46" s="1" t="s">
        <v>133</v>
      </c>
      <c r="H46" s="1" t="s">
        <v>138</v>
      </c>
      <c r="I46" s="2" t="s">
        <v>213</v>
      </c>
      <c r="J46" s="2">
        <v>68211667</v>
      </c>
      <c r="K46" s="1" t="s">
        <v>153</v>
      </c>
      <c r="L46" s="2">
        <v>21990111</v>
      </c>
      <c r="M46" s="3"/>
      <c r="N46" s="1"/>
      <c r="O46" s="16"/>
      <c r="T46" s="2"/>
    </row>
    <row r="47" spans="1:20" ht="17.100000000000001">
      <c r="A47" s="2" t="s">
        <v>214</v>
      </c>
      <c r="B47" s="2" t="s">
        <v>100</v>
      </c>
      <c r="C47" s="2" t="s">
        <v>215</v>
      </c>
      <c r="D47" s="2" t="s">
        <v>216</v>
      </c>
      <c r="E47" s="2" t="s">
        <v>53</v>
      </c>
      <c r="F47" s="2" t="s">
        <v>60</v>
      </c>
      <c r="G47" s="1" t="s">
        <v>150</v>
      </c>
      <c r="H47" s="1" t="s">
        <v>151</v>
      </c>
      <c r="I47" s="2" t="s">
        <v>217</v>
      </c>
      <c r="J47" s="2">
        <v>68208321</v>
      </c>
      <c r="K47" s="1" t="s">
        <v>153</v>
      </c>
      <c r="L47" s="2">
        <v>21990111</v>
      </c>
      <c r="M47" s="3"/>
      <c r="N47" s="1"/>
      <c r="O47" s="16"/>
      <c r="T47" s="2"/>
    </row>
    <row r="48" spans="1:20" ht="33.950000000000003">
      <c r="A48" s="2" t="s">
        <v>218</v>
      </c>
      <c r="B48" s="2" t="s">
        <v>77</v>
      </c>
      <c r="C48" s="2" t="s">
        <v>219</v>
      </c>
      <c r="D48" s="2" t="s">
        <v>220</v>
      </c>
      <c r="E48" s="2" t="s">
        <v>43</v>
      </c>
      <c r="F48" s="2" t="s">
        <v>44</v>
      </c>
      <c r="G48" s="1" t="s">
        <v>45</v>
      </c>
      <c r="H48" s="1" t="s">
        <v>45</v>
      </c>
      <c r="I48" s="2" t="s">
        <v>45</v>
      </c>
      <c r="J48" s="2" t="s">
        <v>221</v>
      </c>
      <c r="K48" s="1" t="s">
        <v>169</v>
      </c>
      <c r="L48" s="2">
        <v>19135028</v>
      </c>
      <c r="M48" s="3"/>
      <c r="N48" s="1"/>
      <c r="O48" s="16"/>
      <c r="T48" s="2"/>
    </row>
    <row r="49" spans="1:20" ht="33.950000000000003">
      <c r="A49" s="2" t="s">
        <v>222</v>
      </c>
      <c r="B49" s="2" t="s">
        <v>100</v>
      </c>
      <c r="C49" s="2" t="s">
        <v>223</v>
      </c>
      <c r="D49" s="2" t="s">
        <v>224</v>
      </c>
      <c r="E49" s="2" t="s">
        <v>43</v>
      </c>
      <c r="F49" s="2" t="s">
        <v>44</v>
      </c>
      <c r="G49" s="1" t="s">
        <v>45</v>
      </c>
      <c r="H49" s="1" t="s">
        <v>45</v>
      </c>
      <c r="I49" s="2" t="s">
        <v>45</v>
      </c>
      <c r="J49" s="2" t="s">
        <v>225</v>
      </c>
      <c r="K49" s="1" t="s">
        <v>169</v>
      </c>
      <c r="L49" s="2">
        <v>19135028</v>
      </c>
      <c r="M49" s="3"/>
      <c r="N49" s="1"/>
      <c r="O49" s="16"/>
      <c r="T49" s="2"/>
    </row>
    <row r="50" spans="1:20" ht="33.950000000000003">
      <c r="A50" s="2" t="s">
        <v>226</v>
      </c>
      <c r="B50" s="2" t="s">
        <v>100</v>
      </c>
      <c r="C50" s="2" t="s">
        <v>227</v>
      </c>
      <c r="D50" s="2" t="s">
        <v>228</v>
      </c>
      <c r="E50" s="2" t="s">
        <v>53</v>
      </c>
      <c r="F50" s="2" t="s">
        <v>60</v>
      </c>
      <c r="G50" s="1" t="s">
        <v>150</v>
      </c>
      <c r="H50" s="1" t="s">
        <v>45</v>
      </c>
      <c r="I50" s="2" t="s">
        <v>45</v>
      </c>
      <c r="J50" s="2">
        <v>68208300</v>
      </c>
      <c r="K50" s="1" t="s">
        <v>169</v>
      </c>
      <c r="L50" s="2">
        <v>19135028</v>
      </c>
      <c r="M50" s="3"/>
      <c r="N50" s="1"/>
      <c r="O50" s="16"/>
      <c r="T50" s="2"/>
    </row>
    <row r="51" spans="1:20" ht="17.100000000000001">
      <c r="A51" s="2" t="s">
        <v>229</v>
      </c>
      <c r="B51" s="2" t="s">
        <v>57</v>
      </c>
      <c r="C51" s="2" t="s">
        <v>230</v>
      </c>
      <c r="D51" s="2" t="s">
        <v>231</v>
      </c>
      <c r="E51" s="2" t="s">
        <v>53</v>
      </c>
      <c r="F51" s="2" t="s">
        <v>60</v>
      </c>
      <c r="G51" s="1" t="s">
        <v>45</v>
      </c>
      <c r="H51" s="1" t="s">
        <v>103</v>
      </c>
      <c r="I51" s="2" t="s">
        <v>232</v>
      </c>
      <c r="J51" s="2">
        <v>68211685</v>
      </c>
      <c r="K51" s="1" t="s">
        <v>233</v>
      </c>
      <c r="L51" s="2">
        <v>19201763</v>
      </c>
      <c r="M51" s="3"/>
      <c r="N51" s="1"/>
      <c r="O51" s="16"/>
      <c r="T51" s="2"/>
    </row>
    <row r="52" spans="1:20" ht="34.5" customHeight="1">
      <c r="A52" s="30" t="s">
        <v>234</v>
      </c>
      <c r="B52" s="2" t="s">
        <v>235</v>
      </c>
      <c r="C52" s="2" t="s">
        <v>236</v>
      </c>
      <c r="D52" s="2" t="s">
        <v>45</v>
      </c>
      <c r="E52" s="2" t="s">
        <v>43</v>
      </c>
      <c r="F52" s="2" t="s">
        <v>43</v>
      </c>
      <c r="G52" s="1" t="s">
        <v>45</v>
      </c>
      <c r="H52" s="1" t="s">
        <v>45</v>
      </c>
      <c r="I52" s="2" t="s">
        <v>45</v>
      </c>
      <c r="K52" s="1" t="s">
        <v>237</v>
      </c>
      <c r="L52" s="2">
        <v>19520283</v>
      </c>
      <c r="M52" s="3"/>
      <c r="N52" s="1"/>
      <c r="O52" s="16"/>
      <c r="T52" s="2"/>
    </row>
    <row r="53" spans="1:20" ht="17.100000000000001">
      <c r="A53" s="2" t="s">
        <v>238</v>
      </c>
      <c r="B53" s="2" t="s">
        <v>50</v>
      </c>
      <c r="C53" s="2" t="s">
        <v>239</v>
      </c>
      <c r="D53" s="2" t="s">
        <v>240</v>
      </c>
      <c r="E53" s="2" t="s">
        <v>53</v>
      </c>
      <c r="F53" s="2" t="s">
        <v>60</v>
      </c>
      <c r="G53" s="2" t="s">
        <v>241</v>
      </c>
      <c r="H53" s="2" t="s">
        <v>45</v>
      </c>
      <c r="I53" s="2" t="s">
        <v>242</v>
      </c>
      <c r="J53" s="2">
        <v>68214343</v>
      </c>
      <c r="K53" s="2" t="s">
        <v>243</v>
      </c>
      <c r="L53" s="2">
        <v>31105743</v>
      </c>
      <c r="M53" s="3"/>
      <c r="N53" s="1" t="s">
        <v>146</v>
      </c>
      <c r="O53" s="2"/>
      <c r="T53" s="2"/>
    </row>
    <row r="54" spans="1:20" ht="17.100000000000001">
      <c r="A54" s="2" t="s">
        <v>244</v>
      </c>
      <c r="B54" s="2" t="s">
        <v>50</v>
      </c>
      <c r="C54" s="2" t="s">
        <v>245</v>
      </c>
      <c r="D54" s="2" t="s">
        <v>246</v>
      </c>
      <c r="E54" s="2" t="s">
        <v>53</v>
      </c>
      <c r="F54" s="2" t="s">
        <v>60</v>
      </c>
      <c r="G54" s="1" t="s">
        <v>150</v>
      </c>
      <c r="H54" s="1" t="s">
        <v>45</v>
      </c>
      <c r="I54" s="2" t="s">
        <v>45</v>
      </c>
      <c r="J54" s="2">
        <v>68214378</v>
      </c>
      <c r="K54" s="1" t="s">
        <v>153</v>
      </c>
      <c r="L54" s="2">
        <v>21990111</v>
      </c>
      <c r="M54" s="3"/>
      <c r="N54" s="1"/>
      <c r="O54" s="16"/>
      <c r="T54" s="2"/>
    </row>
    <row r="55" spans="1:20" ht="17.100000000000001">
      <c r="A55" s="2" t="s">
        <v>247</v>
      </c>
      <c r="B55" s="2" t="s">
        <v>57</v>
      </c>
      <c r="C55" s="2" t="s">
        <v>248</v>
      </c>
      <c r="D55" s="2" t="s">
        <v>249</v>
      </c>
      <c r="E55" s="2" t="s">
        <v>53</v>
      </c>
      <c r="F55" s="2" t="s">
        <v>60</v>
      </c>
      <c r="G55" s="1" t="s">
        <v>137</v>
      </c>
      <c r="H55" s="1" t="s">
        <v>45</v>
      </c>
      <c r="I55" s="2" t="s">
        <v>45</v>
      </c>
      <c r="J55" s="2">
        <v>68211850</v>
      </c>
      <c r="K55" s="1" t="s">
        <v>153</v>
      </c>
      <c r="L55" s="2">
        <v>21990111</v>
      </c>
      <c r="M55" s="3"/>
      <c r="N55" s="1"/>
      <c r="O55" s="16"/>
      <c r="T55" s="2"/>
    </row>
    <row r="56" spans="1:20" ht="17.100000000000001">
      <c r="A56" s="2" t="s">
        <v>250</v>
      </c>
      <c r="B56" s="2" t="s">
        <v>77</v>
      </c>
      <c r="C56" s="2" t="s">
        <v>251</v>
      </c>
      <c r="D56" s="2" t="s">
        <v>252</v>
      </c>
      <c r="E56" s="2" t="s">
        <v>53</v>
      </c>
      <c r="F56" s="2" t="s">
        <v>60</v>
      </c>
      <c r="G56" s="1" t="s">
        <v>150</v>
      </c>
      <c r="H56" s="1" t="s">
        <v>151</v>
      </c>
      <c r="I56" s="2" t="s">
        <v>253</v>
      </c>
      <c r="J56" s="2">
        <v>68211299</v>
      </c>
      <c r="K56" s="1" t="s">
        <v>153</v>
      </c>
      <c r="L56" s="2">
        <v>21990111</v>
      </c>
      <c r="M56" s="3"/>
      <c r="N56" s="1"/>
      <c r="O56" s="16"/>
      <c r="T56" s="2"/>
    </row>
    <row r="57" spans="1:20" ht="17.100000000000001">
      <c r="A57" s="2" t="s">
        <v>254</v>
      </c>
      <c r="B57" s="2" t="s">
        <v>100</v>
      </c>
      <c r="C57" s="2" t="s">
        <v>255</v>
      </c>
      <c r="D57" s="2" t="s">
        <v>256</v>
      </c>
      <c r="E57" s="2" t="s">
        <v>53</v>
      </c>
      <c r="F57" s="2" t="s">
        <v>60</v>
      </c>
      <c r="G57" s="1" t="s">
        <v>150</v>
      </c>
      <c r="H57" s="1" t="s">
        <v>45</v>
      </c>
      <c r="I57" s="2" t="s">
        <v>45</v>
      </c>
      <c r="J57" s="2">
        <v>68208187</v>
      </c>
      <c r="K57" s="1" t="s">
        <v>153</v>
      </c>
      <c r="L57" s="2">
        <v>21990111</v>
      </c>
      <c r="M57" s="3"/>
      <c r="N57" s="1"/>
      <c r="O57" s="16"/>
      <c r="T57" s="2"/>
    </row>
    <row r="58" spans="1:20" ht="17.100000000000001">
      <c r="A58" s="2" t="s">
        <v>257</v>
      </c>
      <c r="B58" s="2" t="s">
        <v>40</v>
      </c>
      <c r="C58" s="2" t="s">
        <v>258</v>
      </c>
      <c r="D58" s="2" t="s">
        <v>259</v>
      </c>
      <c r="E58" s="2" t="s">
        <v>53</v>
      </c>
      <c r="F58" s="2" t="s">
        <v>60</v>
      </c>
      <c r="G58" s="1" t="s">
        <v>45</v>
      </c>
      <c r="H58" s="1" t="s">
        <v>46</v>
      </c>
      <c r="I58" s="2" t="s">
        <v>260</v>
      </c>
      <c r="J58" s="2">
        <v>68229568</v>
      </c>
      <c r="K58" s="1" t="s">
        <v>192</v>
      </c>
      <c r="L58" s="2">
        <v>21549341</v>
      </c>
      <c r="M58" s="3"/>
      <c r="N58" s="1"/>
      <c r="O58" s="16"/>
      <c r="T58" s="2"/>
    </row>
    <row r="59" spans="1:20" ht="33.950000000000003">
      <c r="A59" s="2" t="s">
        <v>261</v>
      </c>
      <c r="B59" s="2" t="s">
        <v>83</v>
      </c>
      <c r="C59" s="2" t="s">
        <v>262</v>
      </c>
      <c r="D59" s="2" t="s">
        <v>263</v>
      </c>
      <c r="E59" s="2" t="s">
        <v>53</v>
      </c>
      <c r="F59" s="2" t="s">
        <v>60</v>
      </c>
      <c r="G59" s="1" t="s">
        <v>122</v>
      </c>
      <c r="H59" s="1" t="s">
        <v>138</v>
      </c>
      <c r="I59" s="2" t="s">
        <v>264</v>
      </c>
      <c r="J59" s="2">
        <v>68218634</v>
      </c>
      <c r="K59" s="1" t="s">
        <v>192</v>
      </c>
      <c r="L59" s="2">
        <v>21549341</v>
      </c>
      <c r="M59" s="3"/>
      <c r="N59" s="1"/>
      <c r="O59" s="16"/>
      <c r="T59" s="2"/>
    </row>
    <row r="60" spans="1:20" ht="17.100000000000001">
      <c r="A60" s="2" t="s">
        <v>265</v>
      </c>
      <c r="B60" s="2" t="s">
        <v>83</v>
      </c>
      <c r="C60" s="2" t="s">
        <v>266</v>
      </c>
      <c r="D60" s="2" t="s">
        <v>267</v>
      </c>
      <c r="E60" s="2" t="s">
        <v>53</v>
      </c>
      <c r="F60" s="2" t="s">
        <v>60</v>
      </c>
      <c r="G60" s="1" t="s">
        <v>122</v>
      </c>
      <c r="H60" s="1" t="s">
        <v>151</v>
      </c>
      <c r="I60" s="2" t="s">
        <v>268</v>
      </c>
      <c r="J60" s="2">
        <v>68218595</v>
      </c>
      <c r="K60" s="1" t="s">
        <v>192</v>
      </c>
      <c r="L60" s="2">
        <v>21549341</v>
      </c>
      <c r="M60" s="3"/>
      <c r="N60" s="1"/>
      <c r="O60" s="16"/>
      <c r="T60" s="2"/>
    </row>
    <row r="61" spans="1:20" ht="17.100000000000001">
      <c r="A61" s="2" t="s">
        <v>269</v>
      </c>
      <c r="B61" s="2" t="s">
        <v>83</v>
      </c>
      <c r="C61" s="2" t="s">
        <v>270</v>
      </c>
      <c r="D61" s="2" t="s">
        <v>271</v>
      </c>
      <c r="E61" s="2" t="s">
        <v>53</v>
      </c>
      <c r="F61" s="2" t="s">
        <v>54</v>
      </c>
      <c r="G61" s="1" t="s">
        <v>45</v>
      </c>
      <c r="H61" s="1" t="s">
        <v>272</v>
      </c>
      <c r="I61" s="2" t="s">
        <v>273</v>
      </c>
      <c r="J61" s="2">
        <v>68218584</v>
      </c>
      <c r="K61" s="1" t="s">
        <v>192</v>
      </c>
      <c r="L61" s="2">
        <v>21549341</v>
      </c>
      <c r="M61" s="3"/>
      <c r="N61" s="1"/>
      <c r="O61" s="16"/>
      <c r="T61" s="2"/>
    </row>
    <row r="62" spans="1:20" ht="17.100000000000001">
      <c r="A62" s="2" t="s">
        <v>274</v>
      </c>
      <c r="B62" s="2" t="s">
        <v>50</v>
      </c>
      <c r="C62" s="2" t="s">
        <v>275</v>
      </c>
      <c r="D62" s="2" t="s">
        <v>276</v>
      </c>
      <c r="E62" s="2" t="s">
        <v>53</v>
      </c>
      <c r="F62" s="2" t="s">
        <v>60</v>
      </c>
      <c r="G62" s="1" t="s">
        <v>45</v>
      </c>
      <c r="H62" s="1" t="s">
        <v>46</v>
      </c>
      <c r="I62" s="2" t="s">
        <v>277</v>
      </c>
      <c r="J62" s="2">
        <v>68214387</v>
      </c>
      <c r="K62" s="1" t="s">
        <v>192</v>
      </c>
      <c r="L62" s="2">
        <v>21549341</v>
      </c>
      <c r="M62" s="3"/>
      <c r="N62" s="1"/>
      <c r="O62" s="16"/>
      <c r="T62" s="2"/>
    </row>
    <row r="63" spans="1:20" ht="17.100000000000001">
      <c r="A63" s="2" t="s">
        <v>278</v>
      </c>
      <c r="B63" s="2" t="s">
        <v>50</v>
      </c>
      <c r="C63" s="2" t="s">
        <v>279</v>
      </c>
      <c r="D63" s="2" t="s">
        <v>280</v>
      </c>
      <c r="E63" s="2" t="s">
        <v>53</v>
      </c>
      <c r="F63" s="2" t="s">
        <v>60</v>
      </c>
      <c r="G63" s="1" t="s">
        <v>150</v>
      </c>
      <c r="H63" s="1" t="s">
        <v>281</v>
      </c>
      <c r="I63" s="2" t="s">
        <v>282</v>
      </c>
      <c r="J63" s="2">
        <v>68214356</v>
      </c>
      <c r="K63" s="1" t="s">
        <v>192</v>
      </c>
      <c r="L63" s="2">
        <v>21549341</v>
      </c>
      <c r="M63" s="3"/>
      <c r="N63" s="1"/>
      <c r="O63" s="16"/>
      <c r="T63" s="2"/>
    </row>
    <row r="64" spans="1:20" ht="17.100000000000001">
      <c r="A64" s="2" t="s">
        <v>283</v>
      </c>
      <c r="B64" s="2" t="s">
        <v>57</v>
      </c>
      <c r="C64" s="2" t="s">
        <v>284</v>
      </c>
      <c r="D64" s="2" t="s">
        <v>285</v>
      </c>
      <c r="E64" s="2" t="s">
        <v>53</v>
      </c>
      <c r="F64" s="2" t="s">
        <v>60</v>
      </c>
      <c r="G64" s="1" t="s">
        <v>150</v>
      </c>
      <c r="H64" s="1" t="s">
        <v>151</v>
      </c>
      <c r="I64" s="2" t="s">
        <v>286</v>
      </c>
      <c r="J64" s="2">
        <v>68211715</v>
      </c>
      <c r="K64" s="1" t="s">
        <v>192</v>
      </c>
      <c r="L64" s="2">
        <v>21549341</v>
      </c>
      <c r="M64" s="3"/>
      <c r="N64" s="1"/>
      <c r="O64" s="16"/>
      <c r="T64" s="2"/>
    </row>
    <row r="65" spans="1:20" ht="17.100000000000001">
      <c r="A65" s="2" t="s">
        <v>287</v>
      </c>
      <c r="B65" s="2" t="s">
        <v>100</v>
      </c>
      <c r="C65" s="2" t="s">
        <v>288</v>
      </c>
      <c r="D65" s="2" t="s">
        <v>289</v>
      </c>
      <c r="E65" s="2" t="s">
        <v>112</v>
      </c>
      <c r="F65" s="2" t="s">
        <v>60</v>
      </c>
      <c r="G65" s="1" t="s">
        <v>122</v>
      </c>
      <c r="H65" s="1" t="s">
        <v>45</v>
      </c>
      <c r="I65" s="2" t="s">
        <v>45</v>
      </c>
      <c r="J65" s="2" t="s">
        <v>290</v>
      </c>
      <c r="K65" s="1" t="s">
        <v>192</v>
      </c>
      <c r="L65" s="2">
        <v>21549341</v>
      </c>
      <c r="M65" s="3"/>
      <c r="N65" s="1"/>
      <c r="O65" s="16"/>
      <c r="T65" s="2"/>
    </row>
    <row r="66" spans="1:20" ht="17.100000000000001">
      <c r="A66" s="2" t="s">
        <v>291</v>
      </c>
      <c r="B66" s="2" t="s">
        <v>100</v>
      </c>
      <c r="C66" s="2" t="s">
        <v>292</v>
      </c>
      <c r="D66" s="2" t="s">
        <v>293</v>
      </c>
      <c r="E66" s="2" t="s">
        <v>53</v>
      </c>
      <c r="F66" s="2" t="s">
        <v>60</v>
      </c>
      <c r="G66" s="2" t="s">
        <v>143</v>
      </c>
      <c r="H66" s="2" t="s">
        <v>45</v>
      </c>
      <c r="I66" s="2" t="s">
        <v>294</v>
      </c>
      <c r="J66" s="2">
        <v>68208353</v>
      </c>
      <c r="K66" s="2" t="s">
        <v>145</v>
      </c>
      <c r="L66" s="2">
        <v>30528883</v>
      </c>
      <c r="M66" s="3"/>
      <c r="N66" s="1" t="s">
        <v>146</v>
      </c>
      <c r="O66" s="2"/>
      <c r="T66" s="2"/>
    </row>
    <row r="67" spans="1:20" ht="17.100000000000001">
      <c r="A67" s="2" t="s">
        <v>295</v>
      </c>
      <c r="B67" s="2" t="s">
        <v>50</v>
      </c>
      <c r="C67" s="2" t="s">
        <v>296</v>
      </c>
      <c r="D67" s="2" t="s">
        <v>297</v>
      </c>
      <c r="E67" s="2" t="s">
        <v>53</v>
      </c>
      <c r="F67" s="2" t="s">
        <v>60</v>
      </c>
      <c r="G67" s="1" t="s">
        <v>150</v>
      </c>
      <c r="H67" s="1" t="s">
        <v>151</v>
      </c>
      <c r="I67" s="2" t="s">
        <v>298</v>
      </c>
      <c r="J67" s="2">
        <v>68211853</v>
      </c>
      <c r="K67" s="1" t="s">
        <v>192</v>
      </c>
      <c r="L67" s="2">
        <v>21549341</v>
      </c>
      <c r="M67" s="3"/>
      <c r="N67" s="1"/>
      <c r="O67" s="16"/>
      <c r="T67" s="2"/>
    </row>
    <row r="68" spans="1:20" ht="33.950000000000003">
      <c r="A68" s="2" t="s">
        <v>299</v>
      </c>
      <c r="B68" s="2" t="s">
        <v>95</v>
      </c>
      <c r="C68" s="2" t="s">
        <v>300</v>
      </c>
      <c r="D68" s="2" t="s">
        <v>301</v>
      </c>
      <c r="E68" s="2" t="s">
        <v>53</v>
      </c>
      <c r="F68" s="2" t="s">
        <v>60</v>
      </c>
      <c r="G68" s="1" t="s">
        <v>150</v>
      </c>
      <c r="H68" s="1" t="s">
        <v>45</v>
      </c>
      <c r="I68" s="2" t="s">
        <v>45</v>
      </c>
      <c r="J68" s="2">
        <v>68209640</v>
      </c>
      <c r="K68" s="1" t="s">
        <v>169</v>
      </c>
      <c r="L68" s="2">
        <v>19135028</v>
      </c>
      <c r="M68" s="3"/>
      <c r="N68" s="1"/>
      <c r="O68" s="16"/>
      <c r="T68" s="2"/>
    </row>
    <row r="69" spans="1:20" ht="17.100000000000001">
      <c r="A69" s="2" t="s">
        <v>302</v>
      </c>
      <c r="B69" s="2" t="s">
        <v>50</v>
      </c>
      <c r="C69" s="2" t="s">
        <v>303</v>
      </c>
      <c r="D69" s="2" t="s">
        <v>304</v>
      </c>
      <c r="E69" s="2" t="s">
        <v>53</v>
      </c>
      <c r="F69" s="2" t="s">
        <v>60</v>
      </c>
      <c r="G69" s="1" t="s">
        <v>150</v>
      </c>
      <c r="H69" s="1" t="s">
        <v>151</v>
      </c>
      <c r="I69" s="2" t="s">
        <v>305</v>
      </c>
      <c r="J69" s="2">
        <v>68214309</v>
      </c>
      <c r="K69" s="1" t="s">
        <v>306</v>
      </c>
      <c r="L69" s="2" t="s">
        <v>45</v>
      </c>
      <c r="M69" s="3"/>
      <c r="N69" s="1"/>
      <c r="O69" s="16"/>
      <c r="T69" s="2"/>
    </row>
    <row r="70" spans="1:20" ht="17.100000000000001">
      <c r="A70" s="2" t="s">
        <v>307</v>
      </c>
      <c r="B70" s="2" t="s">
        <v>57</v>
      </c>
      <c r="C70" s="2" t="s">
        <v>308</v>
      </c>
      <c r="D70" s="2" t="s">
        <v>309</v>
      </c>
      <c r="E70" s="2" t="s">
        <v>53</v>
      </c>
      <c r="F70" s="2" t="s">
        <v>60</v>
      </c>
      <c r="G70" s="1" t="s">
        <v>137</v>
      </c>
      <c r="H70" s="1" t="s">
        <v>45</v>
      </c>
      <c r="I70" s="2" t="s">
        <v>45</v>
      </c>
      <c r="J70" s="2">
        <v>68211779</v>
      </c>
      <c r="K70" s="1" t="s">
        <v>306</v>
      </c>
      <c r="L70" s="2" t="s">
        <v>45</v>
      </c>
      <c r="M70" s="3"/>
      <c r="N70" s="1"/>
      <c r="O70" s="16"/>
      <c r="T70" s="2"/>
    </row>
    <row r="71" spans="1:20" ht="17.100000000000001">
      <c r="A71" s="2" t="s">
        <v>310</v>
      </c>
      <c r="B71" s="2" t="s">
        <v>50</v>
      </c>
      <c r="C71" s="2" t="s">
        <v>311</v>
      </c>
      <c r="D71" s="2" t="s">
        <v>312</v>
      </c>
      <c r="E71" s="2" t="s">
        <v>65</v>
      </c>
      <c r="F71" s="2" t="s">
        <v>65</v>
      </c>
      <c r="G71" s="2" t="s">
        <v>313</v>
      </c>
      <c r="H71" s="2" t="s">
        <v>45</v>
      </c>
      <c r="I71" s="2" t="s">
        <v>45</v>
      </c>
      <c r="J71" s="2">
        <v>68214366</v>
      </c>
      <c r="K71" s="2" t="s">
        <v>145</v>
      </c>
      <c r="L71" s="2">
        <v>30528883</v>
      </c>
      <c r="M71" s="3"/>
      <c r="N71" s="1" t="s">
        <v>146</v>
      </c>
      <c r="O71" s="2"/>
      <c r="T71" s="2"/>
    </row>
    <row r="72" spans="1:20" ht="33.950000000000003">
      <c r="A72" s="2" t="s">
        <v>314</v>
      </c>
      <c r="B72" s="2" t="s">
        <v>40</v>
      </c>
      <c r="C72" s="2" t="s">
        <v>315</v>
      </c>
      <c r="D72" s="2" t="s">
        <v>316</v>
      </c>
      <c r="E72" s="2" t="s">
        <v>53</v>
      </c>
      <c r="F72" s="2" t="s">
        <v>60</v>
      </c>
      <c r="G72" s="1" t="s">
        <v>122</v>
      </c>
      <c r="H72" s="1" t="s">
        <v>317</v>
      </c>
      <c r="I72" s="2" t="s">
        <v>318</v>
      </c>
      <c r="J72" s="2">
        <v>68229551</v>
      </c>
      <c r="K72" s="1" t="s">
        <v>153</v>
      </c>
      <c r="L72" s="2">
        <v>21990111</v>
      </c>
      <c r="M72" s="3"/>
      <c r="N72" s="1"/>
      <c r="O72" s="16"/>
      <c r="T72" s="2"/>
    </row>
    <row r="73" spans="1:20" ht="33.950000000000003">
      <c r="A73" s="2" t="s">
        <v>319</v>
      </c>
      <c r="B73" s="2" t="s">
        <v>40</v>
      </c>
      <c r="C73" s="2" t="s">
        <v>320</v>
      </c>
      <c r="D73" s="2" t="s">
        <v>321</v>
      </c>
      <c r="E73" s="2" t="s">
        <v>53</v>
      </c>
      <c r="F73" s="2" t="s">
        <v>60</v>
      </c>
      <c r="G73" s="1" t="s">
        <v>122</v>
      </c>
      <c r="H73" s="1" t="s">
        <v>138</v>
      </c>
      <c r="I73" s="2" t="s">
        <v>322</v>
      </c>
      <c r="J73" s="2">
        <v>68229536</v>
      </c>
      <c r="K73" s="1" t="s">
        <v>153</v>
      </c>
      <c r="L73" s="2">
        <v>21990111</v>
      </c>
      <c r="M73" s="3"/>
      <c r="N73" s="1"/>
      <c r="O73" s="16"/>
      <c r="T73" s="2"/>
    </row>
    <row r="74" spans="1:20" ht="17.100000000000001">
      <c r="A74" s="2" t="s">
        <v>323</v>
      </c>
      <c r="B74" s="2" t="s">
        <v>100</v>
      </c>
      <c r="C74" s="2" t="s">
        <v>324</v>
      </c>
      <c r="D74" s="2" t="s">
        <v>325</v>
      </c>
      <c r="E74" s="2" t="s">
        <v>53</v>
      </c>
      <c r="F74" s="2" t="s">
        <v>60</v>
      </c>
      <c r="G74" s="1" t="s">
        <v>241</v>
      </c>
      <c r="H74" s="1" t="s">
        <v>45</v>
      </c>
      <c r="I74" s="2" t="s">
        <v>326</v>
      </c>
      <c r="J74" s="2">
        <v>68208184</v>
      </c>
      <c r="K74" s="1" t="s">
        <v>327</v>
      </c>
      <c r="L74" s="2">
        <v>30285654</v>
      </c>
      <c r="M74" s="3"/>
      <c r="N74" s="1" t="s">
        <v>146</v>
      </c>
      <c r="O74" s="16"/>
      <c r="T74" s="2"/>
    </row>
    <row r="75" spans="1:20" ht="33.950000000000003">
      <c r="A75" s="2" t="s">
        <v>328</v>
      </c>
      <c r="B75" s="2" t="s">
        <v>329</v>
      </c>
      <c r="C75" s="2" t="s">
        <v>330</v>
      </c>
      <c r="D75" s="2" t="s">
        <v>45</v>
      </c>
      <c r="E75" s="2" t="s">
        <v>53</v>
      </c>
      <c r="F75" s="1" t="s">
        <v>212</v>
      </c>
      <c r="G75" s="1" t="s">
        <v>331</v>
      </c>
      <c r="H75" s="1" t="s">
        <v>45</v>
      </c>
      <c r="I75" s="2" t="s">
        <v>45</v>
      </c>
      <c r="J75" s="2">
        <v>68211876</v>
      </c>
      <c r="K75" s="1" t="s">
        <v>153</v>
      </c>
      <c r="L75" s="2">
        <v>21990111</v>
      </c>
      <c r="M75" s="3"/>
      <c r="N75" s="1"/>
      <c r="O75" s="16"/>
      <c r="T75" s="2"/>
    </row>
    <row r="76" spans="1:20" ht="33.950000000000003">
      <c r="A76" s="2" t="s">
        <v>332</v>
      </c>
      <c r="B76" s="2" t="s">
        <v>329</v>
      </c>
      <c r="C76" s="2" t="s">
        <v>333</v>
      </c>
      <c r="D76" s="2" t="s">
        <v>45</v>
      </c>
      <c r="E76" s="2" t="s">
        <v>53</v>
      </c>
      <c r="F76" s="1" t="s">
        <v>212</v>
      </c>
      <c r="G76" s="1" t="s">
        <v>331</v>
      </c>
      <c r="H76" s="1" t="s">
        <v>334</v>
      </c>
      <c r="I76" s="2" t="s">
        <v>335</v>
      </c>
      <c r="J76" s="2">
        <v>68211869</v>
      </c>
      <c r="K76" s="1" t="s">
        <v>153</v>
      </c>
      <c r="L76" s="2">
        <v>21990111</v>
      </c>
      <c r="M76" s="3"/>
      <c r="N76" s="1" t="s">
        <v>124</v>
      </c>
      <c r="O76" s="16"/>
      <c r="T76" s="2"/>
    </row>
    <row r="77" spans="1:20" ht="17.100000000000001">
      <c r="A77" s="2" t="s">
        <v>336</v>
      </c>
      <c r="B77" s="2" t="s">
        <v>100</v>
      </c>
      <c r="C77" s="2" t="s">
        <v>337</v>
      </c>
      <c r="D77" s="2" t="s">
        <v>338</v>
      </c>
      <c r="E77" s="2" t="s">
        <v>43</v>
      </c>
      <c r="F77" s="2" t="s">
        <v>44</v>
      </c>
      <c r="G77" s="1" t="s">
        <v>45</v>
      </c>
      <c r="H77" s="1" t="s">
        <v>45</v>
      </c>
      <c r="I77" s="2" t="s">
        <v>45</v>
      </c>
      <c r="J77" s="2" t="s">
        <v>339</v>
      </c>
      <c r="K77" s="1" t="s">
        <v>153</v>
      </c>
      <c r="L77" s="2">
        <v>21990111</v>
      </c>
      <c r="M77" s="3"/>
      <c r="N77" s="1"/>
      <c r="O77" s="16"/>
      <c r="T77" s="2"/>
    </row>
    <row r="78" spans="1:20" ht="36" customHeight="1">
      <c r="A78" s="2" t="s">
        <v>340</v>
      </c>
      <c r="B78" s="2" t="s">
        <v>77</v>
      </c>
      <c r="C78" s="2" t="s">
        <v>341</v>
      </c>
      <c r="D78" s="2" t="s">
        <v>342</v>
      </c>
      <c r="E78" s="2" t="s">
        <v>53</v>
      </c>
      <c r="F78" s="2" t="s">
        <v>54</v>
      </c>
      <c r="G78" s="1" t="s">
        <v>45</v>
      </c>
      <c r="H78" s="1" t="s">
        <v>45</v>
      </c>
      <c r="I78" s="2" t="s">
        <v>45</v>
      </c>
      <c r="J78" s="2">
        <v>68211289</v>
      </c>
      <c r="K78" s="1" t="s">
        <v>153</v>
      </c>
      <c r="L78" s="2">
        <v>21990111</v>
      </c>
      <c r="M78" s="3"/>
      <c r="N78" s="1"/>
      <c r="O78" s="16"/>
      <c r="T78" s="2"/>
    </row>
    <row r="79" spans="1:20" ht="17.100000000000001">
      <c r="A79" s="2" t="s">
        <v>343</v>
      </c>
      <c r="B79" s="2" t="s">
        <v>100</v>
      </c>
      <c r="C79" s="2" t="s">
        <v>344</v>
      </c>
      <c r="D79" s="2" t="s">
        <v>345</v>
      </c>
      <c r="E79" s="2" t="s">
        <v>53</v>
      </c>
      <c r="F79" s="2" t="s">
        <v>60</v>
      </c>
      <c r="G79" s="1" t="s">
        <v>137</v>
      </c>
      <c r="H79" s="1" t="s">
        <v>45</v>
      </c>
      <c r="I79" s="2" t="s">
        <v>45</v>
      </c>
      <c r="J79" s="2">
        <v>68208376</v>
      </c>
      <c r="K79" s="1" t="s">
        <v>153</v>
      </c>
      <c r="L79" s="2">
        <v>21990111</v>
      </c>
      <c r="M79" s="3"/>
      <c r="N79" s="1"/>
      <c r="O79" s="16"/>
      <c r="T79" s="2"/>
    </row>
    <row r="80" spans="1:20" ht="17.100000000000001">
      <c r="A80" s="2" t="s">
        <v>346</v>
      </c>
      <c r="B80" s="2" t="s">
        <v>95</v>
      </c>
      <c r="C80" s="2" t="s">
        <v>347</v>
      </c>
      <c r="D80" s="2" t="s">
        <v>348</v>
      </c>
      <c r="E80" s="2" t="s">
        <v>53</v>
      </c>
      <c r="F80" s="2" t="s">
        <v>60</v>
      </c>
      <c r="G80" s="1" t="s">
        <v>150</v>
      </c>
      <c r="H80" s="1" t="s">
        <v>45</v>
      </c>
      <c r="I80" s="2" t="s">
        <v>45</v>
      </c>
      <c r="J80" s="2">
        <v>68209745</v>
      </c>
      <c r="K80" s="1" t="s">
        <v>153</v>
      </c>
      <c r="L80" s="2">
        <v>21990111</v>
      </c>
      <c r="M80" s="3"/>
      <c r="N80" s="1"/>
      <c r="O80" s="16"/>
      <c r="T80" s="2"/>
    </row>
    <row r="81" spans="1:20" ht="17.100000000000001">
      <c r="A81" s="2" t="s">
        <v>349</v>
      </c>
      <c r="B81" s="2" t="s">
        <v>50</v>
      </c>
      <c r="C81" s="2" t="s">
        <v>350</v>
      </c>
      <c r="D81" s="2" t="s">
        <v>351</v>
      </c>
      <c r="E81" s="2" t="s">
        <v>53</v>
      </c>
      <c r="F81" s="2" t="s">
        <v>60</v>
      </c>
      <c r="G81" s="1" t="s">
        <v>150</v>
      </c>
      <c r="H81" s="1" t="s">
        <v>45</v>
      </c>
      <c r="I81" s="2" t="s">
        <v>45</v>
      </c>
      <c r="J81" s="2">
        <v>68214317</v>
      </c>
      <c r="K81" s="1" t="s">
        <v>153</v>
      </c>
      <c r="L81" s="2">
        <v>21990111</v>
      </c>
      <c r="M81" s="3"/>
      <c r="N81" s="1"/>
      <c r="O81" s="16"/>
      <c r="T81" s="2"/>
    </row>
    <row r="82" spans="1:20" ht="17.100000000000001">
      <c r="A82" s="2" t="s">
        <v>352</v>
      </c>
      <c r="B82" s="2" t="s">
        <v>100</v>
      </c>
      <c r="C82" s="2" t="s">
        <v>353</v>
      </c>
      <c r="D82" s="2" t="s">
        <v>354</v>
      </c>
      <c r="E82" s="2" t="s">
        <v>53</v>
      </c>
      <c r="F82" s="2" t="s">
        <v>60</v>
      </c>
      <c r="G82" s="1" t="s">
        <v>150</v>
      </c>
      <c r="H82" s="1" t="s">
        <v>45</v>
      </c>
      <c r="I82" s="2" t="s">
        <v>45</v>
      </c>
      <c r="J82" s="2">
        <v>68208301</v>
      </c>
      <c r="K82" s="1" t="s">
        <v>153</v>
      </c>
      <c r="L82" s="2">
        <v>21990111</v>
      </c>
      <c r="M82" s="3"/>
      <c r="N82" s="1"/>
      <c r="O82" s="16"/>
      <c r="T82" s="2"/>
    </row>
    <row r="83" spans="1:20" ht="51">
      <c r="A83" s="2" t="s">
        <v>355</v>
      </c>
      <c r="B83" s="2" t="s">
        <v>100</v>
      </c>
      <c r="C83" s="2" t="s">
        <v>356</v>
      </c>
      <c r="D83" s="2" t="s">
        <v>357</v>
      </c>
      <c r="E83" s="2" t="s">
        <v>53</v>
      </c>
      <c r="F83" s="2" t="s">
        <v>60</v>
      </c>
      <c r="G83" s="1" t="s">
        <v>150</v>
      </c>
      <c r="H83" s="1" t="s">
        <v>45</v>
      </c>
      <c r="I83" s="2" t="s">
        <v>45</v>
      </c>
      <c r="J83" s="2">
        <v>68208308</v>
      </c>
      <c r="K83" s="1" t="s">
        <v>358</v>
      </c>
      <c r="L83" s="2">
        <v>22883287</v>
      </c>
      <c r="M83" s="3"/>
      <c r="N83" s="1" t="s">
        <v>359</v>
      </c>
      <c r="O83" s="16"/>
      <c r="T83" s="2"/>
    </row>
    <row r="84" spans="1:20" ht="17.100000000000001">
      <c r="A84" s="2" t="s">
        <v>360</v>
      </c>
      <c r="B84" s="2" t="s">
        <v>100</v>
      </c>
      <c r="C84" s="31" t="s">
        <v>361</v>
      </c>
      <c r="D84" s="31" t="s">
        <v>362</v>
      </c>
      <c r="E84" s="2" t="s">
        <v>53</v>
      </c>
      <c r="F84" s="2" t="s">
        <v>60</v>
      </c>
      <c r="G84" s="1" t="s">
        <v>137</v>
      </c>
      <c r="H84" s="1" t="s">
        <v>151</v>
      </c>
      <c r="I84" s="31" t="s">
        <v>363</v>
      </c>
      <c r="J84" s="31">
        <v>68208355</v>
      </c>
      <c r="K84" s="1" t="s">
        <v>364</v>
      </c>
      <c r="L84" s="1" t="s">
        <v>45</v>
      </c>
      <c r="M84" s="3"/>
      <c r="N84" s="1"/>
      <c r="O84" s="16"/>
      <c r="T84" s="2"/>
    </row>
    <row r="85" spans="1:20" ht="68.099999999999994">
      <c r="A85" s="2" t="s">
        <v>365</v>
      </c>
      <c r="B85" s="2" t="s">
        <v>50</v>
      </c>
      <c r="C85" s="2" t="s">
        <v>366</v>
      </c>
      <c r="D85" s="2" t="s">
        <v>367</v>
      </c>
      <c r="E85" s="2" t="s">
        <v>53</v>
      </c>
      <c r="F85" s="2" t="s">
        <v>54</v>
      </c>
      <c r="G85" s="1" t="s">
        <v>150</v>
      </c>
      <c r="H85" s="1" t="s">
        <v>45</v>
      </c>
      <c r="I85" s="2" t="s">
        <v>45</v>
      </c>
      <c r="J85" s="2">
        <v>68214335</v>
      </c>
      <c r="K85" s="1" t="s">
        <v>368</v>
      </c>
      <c r="L85" s="2">
        <v>24102492</v>
      </c>
      <c r="M85" s="3" t="s">
        <v>369</v>
      </c>
      <c r="N85" s="1"/>
      <c r="O85" s="16"/>
      <c r="P85" s="2"/>
      <c r="Q85" s="2"/>
      <c r="R85" s="2"/>
      <c r="S85" s="2"/>
      <c r="T85" s="2"/>
    </row>
    <row r="86" spans="1:20" ht="51">
      <c r="A86" s="2" t="s">
        <v>370</v>
      </c>
      <c r="B86" s="2" t="s">
        <v>100</v>
      </c>
      <c r="C86" s="2" t="s">
        <v>371</v>
      </c>
      <c r="D86" s="2" t="s">
        <v>372</v>
      </c>
      <c r="E86" s="2" t="s">
        <v>65</v>
      </c>
      <c r="F86" s="2" t="s">
        <v>44</v>
      </c>
      <c r="G86" s="1" t="s">
        <v>45</v>
      </c>
      <c r="H86" s="1" t="s">
        <v>45</v>
      </c>
      <c r="I86" s="2" t="s">
        <v>45</v>
      </c>
      <c r="J86" s="2" t="s">
        <v>373</v>
      </c>
      <c r="K86" s="1" t="s">
        <v>374</v>
      </c>
      <c r="L86" s="2">
        <v>27165443</v>
      </c>
      <c r="M86" s="3" t="s">
        <v>375</v>
      </c>
      <c r="N86" s="1"/>
      <c r="O86" s="16"/>
      <c r="P86" s="2"/>
      <c r="Q86" s="2"/>
      <c r="R86" s="2"/>
      <c r="S86" s="2"/>
      <c r="T86" s="2"/>
    </row>
    <row r="87" spans="1:20" ht="17.100000000000001">
      <c r="A87" s="2" t="s">
        <v>376</v>
      </c>
      <c r="B87" s="2" t="s">
        <v>57</v>
      </c>
      <c r="C87" s="2" t="s">
        <v>377</v>
      </c>
      <c r="D87" s="2" t="s">
        <v>378</v>
      </c>
      <c r="E87" s="2" t="s">
        <v>53</v>
      </c>
      <c r="F87" s="2" t="s">
        <v>60</v>
      </c>
      <c r="G87" s="1" t="s">
        <v>45</v>
      </c>
      <c r="H87" s="1" t="s">
        <v>45</v>
      </c>
      <c r="I87" s="2" t="s">
        <v>45</v>
      </c>
      <c r="J87" s="2">
        <v>68211813</v>
      </c>
      <c r="K87" s="1" t="s">
        <v>374</v>
      </c>
      <c r="L87" s="2">
        <v>27165443</v>
      </c>
      <c r="M87" s="3"/>
      <c r="N87" s="1"/>
      <c r="O87" s="16"/>
      <c r="P87" s="2"/>
      <c r="Q87" s="2"/>
      <c r="R87" s="2"/>
      <c r="S87" s="2"/>
      <c r="T87" s="2"/>
    </row>
    <row r="88" spans="1:20" ht="17.100000000000001">
      <c r="A88" s="2" t="s">
        <v>379</v>
      </c>
      <c r="B88" s="2" t="s">
        <v>77</v>
      </c>
      <c r="C88" s="2" t="s">
        <v>380</v>
      </c>
      <c r="D88" s="2" t="s">
        <v>381</v>
      </c>
      <c r="E88" s="2" t="s">
        <v>53</v>
      </c>
      <c r="F88" s="2" t="s">
        <v>60</v>
      </c>
      <c r="G88" s="1" t="s">
        <v>150</v>
      </c>
      <c r="H88" s="1" t="s">
        <v>151</v>
      </c>
      <c r="I88" s="2" t="s">
        <v>382</v>
      </c>
      <c r="J88" s="2">
        <v>68211296</v>
      </c>
      <c r="K88" s="1" t="s">
        <v>383</v>
      </c>
      <c r="L88" s="2">
        <v>25401298</v>
      </c>
      <c r="M88" s="3"/>
      <c r="N88" s="1"/>
      <c r="O88" s="16"/>
      <c r="P88" s="2"/>
      <c r="Q88" s="2"/>
      <c r="R88" s="2"/>
      <c r="S88" s="2"/>
      <c r="T88" s="2"/>
    </row>
    <row r="89" spans="1:20" ht="17.100000000000001">
      <c r="A89" s="2" t="s">
        <v>384</v>
      </c>
      <c r="B89" s="2" t="s">
        <v>50</v>
      </c>
      <c r="C89" s="2" t="s">
        <v>385</v>
      </c>
      <c r="D89" s="2" t="s">
        <v>386</v>
      </c>
      <c r="E89" s="2" t="s">
        <v>53</v>
      </c>
      <c r="F89" s="2" t="s">
        <v>60</v>
      </c>
      <c r="G89" s="1" t="s">
        <v>45</v>
      </c>
      <c r="H89" s="1" t="s">
        <v>46</v>
      </c>
      <c r="I89" s="2" t="s">
        <v>387</v>
      </c>
      <c r="J89" s="2">
        <v>68214337</v>
      </c>
      <c r="K89" s="1" t="s">
        <v>388</v>
      </c>
      <c r="L89" s="2" t="s">
        <v>45</v>
      </c>
      <c r="M89" s="3"/>
      <c r="N89" s="1"/>
      <c r="O89" s="16"/>
      <c r="T89" s="2"/>
    </row>
    <row r="90" spans="1:20" ht="17.100000000000001">
      <c r="A90" s="2" t="s">
        <v>389</v>
      </c>
      <c r="B90" s="2" t="s">
        <v>100</v>
      </c>
      <c r="C90" s="2" t="s">
        <v>390</v>
      </c>
      <c r="D90" s="2" t="s">
        <v>391</v>
      </c>
      <c r="E90" s="2" t="s">
        <v>53</v>
      </c>
      <c r="F90" s="2" t="s">
        <v>60</v>
      </c>
      <c r="G90" s="1" t="s">
        <v>150</v>
      </c>
      <c r="H90" s="1" t="s">
        <v>151</v>
      </c>
      <c r="I90" s="2" t="s">
        <v>392</v>
      </c>
      <c r="J90" s="2">
        <v>68208267</v>
      </c>
      <c r="K90" s="1" t="s">
        <v>393</v>
      </c>
      <c r="L90" s="2">
        <v>27147172</v>
      </c>
      <c r="M90" s="3"/>
      <c r="N90" s="1"/>
      <c r="O90" s="16"/>
      <c r="T90" s="2"/>
    </row>
    <row r="91" spans="1:20" ht="33.950000000000003">
      <c r="A91" s="2" t="s">
        <v>394</v>
      </c>
      <c r="B91" s="2" t="s">
        <v>57</v>
      </c>
      <c r="C91" s="2" t="s">
        <v>395</v>
      </c>
      <c r="D91" s="2" t="s">
        <v>396</v>
      </c>
      <c r="E91" s="2" t="s">
        <v>53</v>
      </c>
      <c r="F91" s="2" t="s">
        <v>60</v>
      </c>
      <c r="G91" s="1" t="s">
        <v>150</v>
      </c>
      <c r="H91" s="1" t="s">
        <v>151</v>
      </c>
      <c r="I91" s="2" t="s">
        <v>397</v>
      </c>
      <c r="J91" s="2">
        <v>68211718</v>
      </c>
      <c r="K91" s="1" t="s">
        <v>364</v>
      </c>
      <c r="L91" s="1" t="s">
        <v>45</v>
      </c>
      <c r="M91" s="3"/>
      <c r="N91" s="1" t="s">
        <v>398</v>
      </c>
      <c r="O91" s="16"/>
      <c r="T91" s="2"/>
    </row>
    <row r="92" spans="1:20" ht="51">
      <c r="A92" s="2" t="s">
        <v>399</v>
      </c>
      <c r="B92" s="2" t="s">
        <v>400</v>
      </c>
      <c r="C92" s="1" t="s">
        <v>401</v>
      </c>
      <c r="D92" s="2" t="s">
        <v>402</v>
      </c>
      <c r="E92" s="2" t="s">
        <v>43</v>
      </c>
      <c r="F92" s="2" t="s">
        <v>45</v>
      </c>
      <c r="G92" s="1" t="s">
        <v>45</v>
      </c>
      <c r="H92" s="1" t="s">
        <v>45</v>
      </c>
      <c r="I92" s="2" t="s">
        <v>45</v>
      </c>
      <c r="J92" s="1" t="s">
        <v>403</v>
      </c>
      <c r="K92" s="1" t="s">
        <v>404</v>
      </c>
      <c r="L92" s="2">
        <v>30760880</v>
      </c>
      <c r="M92" s="3"/>
      <c r="N92" s="1" t="s">
        <v>405</v>
      </c>
      <c r="O92" s="16"/>
      <c r="T92" s="2"/>
    </row>
    <row r="93" spans="1:20" ht="96.75">
      <c r="A93" s="2" t="s">
        <v>406</v>
      </c>
      <c r="B93" s="2" t="s">
        <v>100</v>
      </c>
      <c r="C93" s="2" t="s">
        <v>407</v>
      </c>
      <c r="D93" s="2" t="s">
        <v>408</v>
      </c>
      <c r="E93" s="2" t="s">
        <v>53</v>
      </c>
      <c r="F93" s="2" t="s">
        <v>60</v>
      </c>
      <c r="G93" s="1" t="s">
        <v>241</v>
      </c>
      <c r="H93" s="1" t="s">
        <v>138</v>
      </c>
      <c r="I93" s="2" t="s">
        <v>409</v>
      </c>
      <c r="J93" s="1">
        <v>68208309</v>
      </c>
      <c r="K93" s="1" t="s">
        <v>410</v>
      </c>
      <c r="M93" s="3"/>
      <c r="N93" s="1" t="s">
        <v>411</v>
      </c>
      <c r="O93" s="1" t="s">
        <v>412</v>
      </c>
      <c r="T93" s="2"/>
    </row>
    <row r="94" spans="1:20" ht="16.5">
      <c r="A94" s="2" t="s">
        <v>413</v>
      </c>
      <c r="B94" s="2" t="s">
        <v>50</v>
      </c>
      <c r="C94" s="33" t="s">
        <v>414</v>
      </c>
      <c r="D94" s="32" t="s">
        <v>415</v>
      </c>
      <c r="E94" s="2" t="s">
        <v>53</v>
      </c>
      <c r="F94" s="2" t="s">
        <v>60</v>
      </c>
      <c r="G94" s="1" t="s">
        <v>241</v>
      </c>
      <c r="H94" s="1" t="s">
        <v>45</v>
      </c>
      <c r="I94" s="2" t="s">
        <v>45</v>
      </c>
      <c r="J94" s="1">
        <v>68214321</v>
      </c>
      <c r="K94" s="1" t="s">
        <v>416</v>
      </c>
      <c r="L94" s="1">
        <v>20301601</v>
      </c>
      <c r="M94" s="3"/>
      <c r="N94" s="1"/>
      <c r="O94" s="16"/>
      <c r="T94" s="2"/>
    </row>
    <row r="95" spans="1:20" ht="15.75">
      <c r="A95" s="2" t="s">
        <v>417</v>
      </c>
      <c r="B95" s="2" t="s">
        <v>100</v>
      </c>
      <c r="C95" s="2" t="s">
        <v>418</v>
      </c>
      <c r="D95" s="2" t="s">
        <v>419</v>
      </c>
      <c r="E95" s="2" t="s">
        <v>420</v>
      </c>
      <c r="F95" s="2" t="s">
        <v>60</v>
      </c>
      <c r="G95" s="2" t="s">
        <v>241</v>
      </c>
      <c r="H95" s="2" t="s">
        <v>45</v>
      </c>
      <c r="I95" s="2" t="s">
        <v>45</v>
      </c>
      <c r="J95" s="2" t="s">
        <v>421</v>
      </c>
      <c r="K95" s="2" t="s">
        <v>422</v>
      </c>
      <c r="L95" s="2">
        <v>31489614</v>
      </c>
      <c r="N95" s="1"/>
      <c r="O95" s="16"/>
      <c r="T95" s="2"/>
    </row>
    <row r="96" spans="1:20" ht="16.5">
      <c r="A96" s="2" t="s">
        <v>423</v>
      </c>
      <c r="B96" s="2" t="s">
        <v>90</v>
      </c>
      <c r="C96" s="1" t="s">
        <v>424</v>
      </c>
      <c r="D96" s="2" t="s">
        <v>402</v>
      </c>
      <c r="E96" s="2" t="s">
        <v>420</v>
      </c>
      <c r="F96" s="2" t="s">
        <v>132</v>
      </c>
      <c r="G96" s="1" t="s">
        <v>425</v>
      </c>
      <c r="H96" s="2" t="s">
        <v>426</v>
      </c>
      <c r="I96" s="2" t="s">
        <v>427</v>
      </c>
      <c r="J96" s="2" t="s">
        <v>428</v>
      </c>
      <c r="K96" s="2" t="s">
        <v>429</v>
      </c>
      <c r="L96" s="2">
        <v>31741823</v>
      </c>
      <c r="N96" s="1"/>
      <c r="O96" s="16"/>
      <c r="T96" s="2"/>
    </row>
    <row r="97" spans="1:20" ht="15.75">
      <c r="A97" s="2" t="s">
        <v>430</v>
      </c>
      <c r="B97" s="2" t="s">
        <v>100</v>
      </c>
      <c r="C97" s="2" t="s">
        <v>431</v>
      </c>
      <c r="D97" s="2" t="s">
        <v>432</v>
      </c>
      <c r="E97" s="2" t="s">
        <v>420</v>
      </c>
      <c r="F97" s="2" t="s">
        <v>433</v>
      </c>
      <c r="G97" s="2" t="s">
        <v>241</v>
      </c>
      <c r="H97" s="2" t="s">
        <v>45</v>
      </c>
      <c r="I97" s="2" t="s">
        <v>45</v>
      </c>
      <c r="J97" s="2" t="s">
        <v>434</v>
      </c>
      <c r="K97" s="2" t="s">
        <v>435</v>
      </c>
      <c r="L97" s="2">
        <v>37074398</v>
      </c>
      <c r="N97" s="1"/>
      <c r="O97" s="16"/>
      <c r="T97" s="2"/>
    </row>
    <row r="98" spans="1:20" ht="15.75">
      <c r="A98" s="2" t="s">
        <v>436</v>
      </c>
      <c r="B98" s="2" t="s">
        <v>100</v>
      </c>
      <c r="C98" s="2" t="s">
        <v>437</v>
      </c>
      <c r="D98" s="2" t="s">
        <v>438</v>
      </c>
      <c r="E98" s="2" t="s">
        <v>420</v>
      </c>
      <c r="F98" s="2" t="s">
        <v>433</v>
      </c>
      <c r="G98" s="2" t="s">
        <v>241</v>
      </c>
      <c r="H98" s="2" t="s">
        <v>45</v>
      </c>
      <c r="I98" s="2" t="s">
        <v>439</v>
      </c>
      <c r="J98" s="2" t="s">
        <v>440</v>
      </c>
      <c r="K98" s="2" t="s">
        <v>435</v>
      </c>
      <c r="L98" s="2">
        <v>37074398</v>
      </c>
      <c r="N98" s="1"/>
      <c r="O98" s="16"/>
      <c r="T98" s="2"/>
    </row>
    <row r="99" spans="1:20" ht="96.75">
      <c r="A99" s="2" t="s">
        <v>441</v>
      </c>
      <c r="B99" s="2" t="s">
        <v>130</v>
      </c>
      <c r="C99" s="2" t="s">
        <v>442</v>
      </c>
      <c r="D99" s="2" t="s">
        <v>402</v>
      </c>
      <c r="E99" s="2" t="s">
        <v>420</v>
      </c>
      <c r="F99" s="1" t="s">
        <v>443</v>
      </c>
      <c r="G99" s="1" t="s">
        <v>444</v>
      </c>
      <c r="H99" s="2" t="s">
        <v>45</v>
      </c>
      <c r="I99" s="2" t="s">
        <v>445</v>
      </c>
      <c r="J99" s="2" t="s">
        <v>446</v>
      </c>
      <c r="K99" s="2" t="s">
        <v>435</v>
      </c>
      <c r="L99" s="2">
        <v>37074398</v>
      </c>
      <c r="M99" s="2" t="s">
        <v>447</v>
      </c>
      <c r="N99" s="1"/>
      <c r="O99" s="16"/>
      <c r="T99" s="2"/>
    </row>
    <row r="100" spans="1:20" ht="15.75">
      <c r="A100" s="2" t="s">
        <v>448</v>
      </c>
      <c r="B100" s="2" t="s">
        <v>77</v>
      </c>
      <c r="C100" s="2" t="s">
        <v>449</v>
      </c>
      <c r="D100" s="2" t="s">
        <v>450</v>
      </c>
      <c r="E100" s="2" t="s">
        <v>53</v>
      </c>
      <c r="F100" s="2" t="s">
        <v>60</v>
      </c>
      <c r="G100" s="2" t="s">
        <v>241</v>
      </c>
      <c r="H100" s="2" t="s">
        <v>45</v>
      </c>
      <c r="I100" s="2" t="s">
        <v>45</v>
      </c>
      <c r="J100" s="2">
        <v>68211303</v>
      </c>
      <c r="K100" s="2" t="s">
        <v>451</v>
      </c>
      <c r="L100" s="2">
        <v>26075876</v>
      </c>
      <c r="N100" s="1"/>
      <c r="O100" s="16"/>
      <c r="T100" s="2"/>
    </row>
    <row r="101" spans="1:20" ht="15.75">
      <c r="A101" s="2" t="s">
        <v>452</v>
      </c>
      <c r="B101" s="2" t="s">
        <v>100</v>
      </c>
      <c r="C101" s="2" t="s">
        <v>453</v>
      </c>
      <c r="D101" s="2" t="s">
        <v>454</v>
      </c>
      <c r="E101" s="2" t="s">
        <v>53</v>
      </c>
      <c r="F101" s="2" t="s">
        <v>60</v>
      </c>
      <c r="G101" s="2" t="s">
        <v>241</v>
      </c>
      <c r="H101" s="2" t="s">
        <v>45</v>
      </c>
      <c r="I101" s="2" t="s">
        <v>45</v>
      </c>
      <c r="J101" s="2">
        <v>68208250</v>
      </c>
      <c r="K101" s="2" t="s">
        <v>451</v>
      </c>
      <c r="L101" s="2">
        <v>26075876</v>
      </c>
      <c r="N101" s="1"/>
      <c r="O101" s="16"/>
      <c r="T101" s="2"/>
    </row>
    <row r="102" spans="1:20" ht="15.75">
      <c r="A102" s="2" t="s">
        <v>455</v>
      </c>
      <c r="B102" s="2" t="s">
        <v>50</v>
      </c>
      <c r="C102" s="2" t="s">
        <v>456</v>
      </c>
      <c r="D102" s="2" t="s">
        <v>457</v>
      </c>
      <c r="E102" s="2" t="s">
        <v>53</v>
      </c>
      <c r="F102" s="2" t="s">
        <v>60</v>
      </c>
      <c r="G102" s="2" t="s">
        <v>143</v>
      </c>
      <c r="H102" s="2" t="s">
        <v>458</v>
      </c>
      <c r="I102" s="2" t="s">
        <v>45</v>
      </c>
      <c r="J102" s="2">
        <v>68214290</v>
      </c>
      <c r="K102" s="2" t="s">
        <v>451</v>
      </c>
      <c r="L102" s="2">
        <v>26075876</v>
      </c>
      <c r="N102" s="1"/>
      <c r="O102" s="16"/>
      <c r="T102" s="2"/>
    </row>
    <row r="103" spans="1:20" ht="15.75">
      <c r="A103" s="2" t="s">
        <v>459</v>
      </c>
      <c r="B103" s="2" t="s">
        <v>50</v>
      </c>
      <c r="C103" s="2" t="s">
        <v>460</v>
      </c>
      <c r="D103" s="2" t="s">
        <v>461</v>
      </c>
      <c r="E103" s="2" t="s">
        <v>462</v>
      </c>
      <c r="F103" s="2" t="s">
        <v>44</v>
      </c>
      <c r="G103" s="2" t="s">
        <v>45</v>
      </c>
      <c r="H103" s="2" t="s">
        <v>45</v>
      </c>
      <c r="I103" s="2" t="s">
        <v>45</v>
      </c>
      <c r="J103" s="2">
        <v>68214314</v>
      </c>
      <c r="K103" s="2" t="s">
        <v>451</v>
      </c>
      <c r="L103" s="2">
        <v>26075876</v>
      </c>
      <c r="N103" s="1"/>
      <c r="O103" s="16"/>
      <c r="T103" s="2"/>
    </row>
    <row r="104" spans="1:20" ht="15.75">
      <c r="A104" s="2" t="s">
        <v>463</v>
      </c>
      <c r="B104" s="2" t="s">
        <v>57</v>
      </c>
      <c r="C104" s="2" t="s">
        <v>464</v>
      </c>
      <c r="D104" s="2" t="s">
        <v>465</v>
      </c>
      <c r="E104" s="2" t="s">
        <v>53</v>
      </c>
      <c r="F104" s="2" t="s">
        <v>60</v>
      </c>
      <c r="G104" s="2" t="s">
        <v>241</v>
      </c>
      <c r="H104" s="2" t="s">
        <v>466</v>
      </c>
      <c r="I104" s="2" t="s">
        <v>467</v>
      </c>
      <c r="J104" s="2">
        <v>68211788</v>
      </c>
      <c r="K104" s="2" t="s">
        <v>451</v>
      </c>
      <c r="L104" s="2">
        <v>26075876</v>
      </c>
      <c r="N104" s="1"/>
      <c r="O104" s="16"/>
      <c r="T104" s="2"/>
    </row>
    <row r="105" spans="1:20" ht="15.75">
      <c r="A105" s="2" t="s">
        <v>468</v>
      </c>
      <c r="B105" s="2" t="s">
        <v>57</v>
      </c>
      <c r="C105" s="2" t="s">
        <v>469</v>
      </c>
      <c r="D105" s="2" t="s">
        <v>470</v>
      </c>
      <c r="E105" s="2" t="s">
        <v>53</v>
      </c>
      <c r="F105" s="2" t="s">
        <v>60</v>
      </c>
      <c r="G105" s="2" t="s">
        <v>241</v>
      </c>
      <c r="H105" s="1" t="s">
        <v>471</v>
      </c>
      <c r="I105" s="2" t="s">
        <v>472</v>
      </c>
      <c r="J105" s="2">
        <v>68211754</v>
      </c>
      <c r="K105" s="2" t="s">
        <v>451</v>
      </c>
      <c r="L105" s="2">
        <v>26075876</v>
      </c>
      <c r="N105" s="1"/>
      <c r="O105" s="16"/>
      <c r="T105" s="2"/>
    </row>
    <row r="106" spans="1:20" ht="48.75">
      <c r="A106" s="2" t="s">
        <v>473</v>
      </c>
      <c r="B106" s="2" t="s">
        <v>90</v>
      </c>
      <c r="C106" s="2" t="s">
        <v>474</v>
      </c>
      <c r="D106" s="2" t="s">
        <v>402</v>
      </c>
      <c r="E106" s="2" t="s">
        <v>53</v>
      </c>
      <c r="F106" s="2" t="s">
        <v>132</v>
      </c>
      <c r="G106" s="1" t="s">
        <v>475</v>
      </c>
      <c r="H106" s="2" t="s">
        <v>45</v>
      </c>
      <c r="I106" s="2" t="s">
        <v>45</v>
      </c>
      <c r="J106" s="2">
        <v>68218531</v>
      </c>
      <c r="K106" s="2" t="s">
        <v>451</v>
      </c>
      <c r="L106" s="2">
        <v>26075876</v>
      </c>
      <c r="M106" s="3"/>
      <c r="N106" s="1" t="s">
        <v>476</v>
      </c>
      <c r="O106" s="16"/>
      <c r="T106" s="2"/>
    </row>
    <row r="107" spans="1:20" ht="15.75">
      <c r="A107" s="2" t="s">
        <v>477</v>
      </c>
      <c r="B107" s="2" t="s">
        <v>95</v>
      </c>
      <c r="C107" s="2" t="s">
        <v>478</v>
      </c>
      <c r="D107" s="2" t="s">
        <v>479</v>
      </c>
      <c r="E107" s="2" t="s">
        <v>53</v>
      </c>
      <c r="F107" s="2" t="s">
        <v>60</v>
      </c>
      <c r="G107" s="2" t="s">
        <v>241</v>
      </c>
      <c r="H107" s="2" t="s">
        <v>45</v>
      </c>
      <c r="I107" s="2" t="s">
        <v>45</v>
      </c>
      <c r="J107" s="2">
        <v>68209643</v>
      </c>
      <c r="K107" s="2" t="s">
        <v>451</v>
      </c>
      <c r="L107" s="2">
        <v>26075876</v>
      </c>
      <c r="M107" s="3"/>
      <c r="N107" s="1"/>
      <c r="O107" s="16"/>
      <c r="T107" s="2"/>
    </row>
    <row r="108" spans="1:20" ht="48.75">
      <c r="A108" s="2" t="s">
        <v>480</v>
      </c>
      <c r="B108" s="2" t="s">
        <v>40</v>
      </c>
      <c r="C108" s="2" t="s">
        <v>481</v>
      </c>
      <c r="D108" s="2" t="s">
        <v>482</v>
      </c>
      <c r="E108" s="2" t="s">
        <v>53</v>
      </c>
      <c r="F108" s="2" t="s">
        <v>60</v>
      </c>
      <c r="G108" s="2" t="s">
        <v>483</v>
      </c>
      <c r="H108" s="1" t="s">
        <v>471</v>
      </c>
      <c r="I108" s="2" t="s">
        <v>484</v>
      </c>
      <c r="J108" s="2">
        <v>68229580</v>
      </c>
      <c r="K108" s="2" t="s">
        <v>451</v>
      </c>
      <c r="L108" s="2">
        <v>26075876</v>
      </c>
      <c r="M108" s="3"/>
      <c r="N108" s="1" t="s">
        <v>485</v>
      </c>
      <c r="O108" s="16"/>
      <c r="T108" s="2"/>
    </row>
    <row r="109" spans="1:20" ht="15.75">
      <c r="A109" s="2" t="s">
        <v>486</v>
      </c>
      <c r="B109" s="2" t="s">
        <v>100</v>
      </c>
      <c r="C109" s="2" t="s">
        <v>487</v>
      </c>
      <c r="D109" s="2" t="s">
        <v>488</v>
      </c>
      <c r="E109" s="2" t="s">
        <v>53</v>
      </c>
      <c r="F109" s="2" t="s">
        <v>60</v>
      </c>
      <c r="G109" s="2" t="s">
        <v>241</v>
      </c>
      <c r="H109" s="2" t="s">
        <v>466</v>
      </c>
      <c r="I109" s="2" t="s">
        <v>489</v>
      </c>
      <c r="J109" s="2">
        <v>68208348</v>
      </c>
      <c r="K109" s="2" t="s">
        <v>451</v>
      </c>
      <c r="L109" s="2">
        <v>26075876</v>
      </c>
      <c r="N109" s="1"/>
      <c r="O109" s="16"/>
      <c r="T109" s="2"/>
    </row>
    <row r="110" spans="1:20" ht="15.75">
      <c r="C110" s="32"/>
      <c r="D110" s="36"/>
      <c r="G110" s="1"/>
      <c r="J110"/>
      <c r="M110" s="3"/>
      <c r="N110" s="1"/>
      <c r="O110" s="16"/>
      <c r="T110" s="2"/>
    </row>
    <row r="111" spans="1:20" ht="15.75">
      <c r="C111" s="37"/>
      <c r="D111" s="36"/>
      <c r="J111"/>
      <c r="M111" s="3"/>
      <c r="N111" s="1"/>
      <c r="O111" s="16"/>
      <c r="T111" s="2"/>
    </row>
    <row r="112" spans="1:20">
      <c r="C112" s="33"/>
      <c r="D112" s="33"/>
      <c r="G112" s="1"/>
      <c r="M112" s="3"/>
      <c r="N112" s="1"/>
      <c r="O112" s="16"/>
      <c r="T112" s="2"/>
    </row>
    <row r="113" spans="1:20">
      <c r="C113" s="33"/>
      <c r="D113" s="33"/>
      <c r="G113" s="1"/>
      <c r="M113" s="3"/>
      <c r="N113" s="1"/>
      <c r="O113" s="16"/>
      <c r="T113" s="2"/>
    </row>
    <row r="114" spans="1:20">
      <c r="C114" s="33"/>
      <c r="D114" s="33"/>
      <c r="G114" s="1"/>
      <c r="M114" s="3"/>
      <c r="N114" s="1"/>
      <c r="O114" s="16"/>
      <c r="T114" s="2"/>
    </row>
    <row r="115" spans="1:20">
      <c r="G115" s="1"/>
      <c r="M115" s="3"/>
      <c r="N115" s="1"/>
    </row>
    <row r="117" spans="1:20" customFormat="1"/>
    <row r="118" spans="1:20" ht="18.95">
      <c r="A118" s="21"/>
      <c r="B118" s="21"/>
      <c r="C118"/>
      <c r="D118"/>
      <c r="J118"/>
    </row>
    <row r="119" spans="1:20" ht="18.95">
      <c r="A119" s="21"/>
      <c r="B119" s="21"/>
      <c r="C119"/>
      <c r="D119"/>
      <c r="E119" s="2" t="s">
        <v>490</v>
      </c>
      <c r="I119" s="22"/>
      <c r="J119"/>
    </row>
    <row r="120" spans="1:20" ht="18.95">
      <c r="A120" s="21"/>
      <c r="B120"/>
      <c r="C120"/>
      <c r="D120"/>
      <c r="J120"/>
    </row>
    <row r="121" spans="1:20" ht="18.95">
      <c r="A121" s="21"/>
      <c r="B121" s="21"/>
      <c r="C121" s="16"/>
      <c r="J121"/>
    </row>
    <row r="122" spans="1:20" ht="18.95">
      <c r="A122" s="21"/>
      <c r="B122" s="21"/>
      <c r="C122" s="16"/>
    </row>
    <row r="123" spans="1:20" ht="18.95">
      <c r="A123" s="21"/>
      <c r="B123" s="21"/>
      <c r="C123" s="16"/>
      <c r="E123" s="2" t="s">
        <v>491</v>
      </c>
    </row>
    <row r="124" spans="1:20" ht="18.95">
      <c r="A124" s="21"/>
      <c r="B124" s="21"/>
      <c r="C124" s="16"/>
    </row>
    <row r="125" spans="1:20" ht="18.95">
      <c r="A125" s="21"/>
      <c r="B125" s="21"/>
      <c r="C125" s="16"/>
    </row>
    <row r="126" spans="1:20" ht="18.95">
      <c r="A126" s="21"/>
      <c r="B126" s="21"/>
      <c r="C126" s="16"/>
    </row>
    <row r="127" spans="1:20" ht="18.95">
      <c r="A127" s="21"/>
      <c r="B127" s="21"/>
      <c r="C127" s="16"/>
    </row>
    <row r="128" spans="1:20" ht="18.95">
      <c r="A128" s="21"/>
      <c r="B128" s="21"/>
      <c r="C128" s="16"/>
    </row>
    <row r="129" spans="1:3" ht="18.95">
      <c r="A129" s="21"/>
      <c r="B129" s="21"/>
      <c r="C129" s="16"/>
    </row>
    <row r="130" spans="1:3" ht="18.95">
      <c r="A130" s="21"/>
      <c r="B130" s="21"/>
      <c r="C130" s="16"/>
    </row>
    <row r="131" spans="1:3" ht="18.95">
      <c r="A131" s="21"/>
      <c r="B131" s="21"/>
      <c r="C131" s="16"/>
    </row>
    <row r="132" spans="1:3" ht="18.95">
      <c r="A132" s="21"/>
      <c r="B132" s="21"/>
      <c r="C132" s="16"/>
    </row>
    <row r="133" spans="1:3" ht="18.95">
      <c r="A133" s="21"/>
      <c r="B133" s="21"/>
      <c r="C133" s="16"/>
    </row>
    <row r="134" spans="1:3" ht="18.95">
      <c r="A134" s="21"/>
      <c r="B134" s="21"/>
      <c r="C134" s="16"/>
    </row>
    <row r="135" spans="1:3" ht="18.95">
      <c r="A135" s="21"/>
      <c r="B135" s="21"/>
      <c r="C135" s="16"/>
    </row>
    <row r="136" spans="1:3" ht="18.95">
      <c r="A136" s="21"/>
      <c r="B136" s="21"/>
      <c r="C136" s="16"/>
    </row>
    <row r="137" spans="1:3" ht="18.95">
      <c r="A137" s="21"/>
      <c r="B137" s="21"/>
      <c r="C137" s="16"/>
    </row>
    <row r="138" spans="1:3" ht="18.95">
      <c r="A138" s="21"/>
      <c r="B138" s="21"/>
      <c r="C138" s="16"/>
    </row>
    <row r="139" spans="1:3" ht="18.95">
      <c r="A139" s="21"/>
      <c r="B139" s="21"/>
      <c r="C139" s="16"/>
    </row>
    <row r="140" spans="1:3" ht="18.95">
      <c r="A140" s="21"/>
      <c r="B140" s="21"/>
      <c r="C140" s="16"/>
    </row>
    <row r="141" spans="1:3" ht="18.95">
      <c r="A141" s="21"/>
      <c r="B141" s="21"/>
      <c r="C141" s="16"/>
    </row>
    <row r="142" spans="1:3" ht="18.95">
      <c r="A142" s="21"/>
      <c r="B142" s="21"/>
      <c r="C142" s="16"/>
    </row>
    <row r="143" spans="1:3" ht="18.95">
      <c r="A143" s="21"/>
      <c r="B143" s="21"/>
      <c r="C143" s="16"/>
    </row>
    <row r="144" spans="1:3" ht="18.95">
      <c r="A144" s="21"/>
      <c r="B144" s="21"/>
      <c r="C144" s="16"/>
    </row>
    <row r="145" spans="1:3" ht="18.95">
      <c r="A145" s="21"/>
      <c r="B145" s="21"/>
      <c r="C145" s="16"/>
    </row>
    <row r="146" spans="1:3" ht="18.95">
      <c r="A146" s="21"/>
      <c r="B146" s="21"/>
      <c r="C146" s="16"/>
    </row>
    <row r="147" spans="1:3" ht="18.95">
      <c r="A147" s="21"/>
      <c r="B147" s="21"/>
      <c r="C147" s="16"/>
    </row>
    <row r="148" spans="1:3" ht="18.95">
      <c r="A148" s="21"/>
      <c r="B148" s="21"/>
      <c r="C148" s="16"/>
    </row>
    <row r="149" spans="1:3" ht="15.75"/>
    <row r="150" spans="1:3" ht="15.75"/>
  </sheetData>
  <mergeCells count="8">
    <mergeCell ref="A7:C7"/>
    <mergeCell ref="A8:C8"/>
    <mergeCell ref="A1:C1"/>
    <mergeCell ref="A2:C2"/>
    <mergeCell ref="A3:C3"/>
    <mergeCell ref="A4:C4"/>
    <mergeCell ref="A5:C5"/>
    <mergeCell ref="A6:C6"/>
  </mergeCells>
  <conditionalFormatting sqref="C1:C94 C110:C1048576">
    <cfRule type="duplicateValues" dxfId="17" priority="1"/>
  </conditionalFormatting>
  <hyperlinks>
    <hyperlink ref="L40" r:id="rId1" display="http://www.ncbi.nlm.nih.gov/pubmed?term=21990111" xr:uid="{1B15567B-AA1A-4786-A643-C0475B52C7EE}"/>
    <hyperlink ref="L34" r:id="rId2" display="http://www.ncbi.nlm.nih.gov/pubmed?term=15996215" xr:uid="{08BE0A3A-F23E-4838-83C0-3675379AC28C}"/>
    <hyperlink ref="L44" r:id="rId3" display="http://www.ncbi.nlm.nih.gov/pubmed?term=18846690" xr:uid="{EC1DE148-C940-4D74-AB94-1AF015C8719C}"/>
    <hyperlink ref="L33" r:id="rId4" display="http://www.ncbi.nlm.nih.gov/pubmed?term=15996215" xr:uid="{9524A895-85FA-42CC-A35A-751A6523622B}"/>
    <hyperlink ref="L51" r:id="rId5" display="http://www.ncbi.nlm.nih.gov/pubmed?term=19201763" xr:uid="{1240879B-E240-425C-8FCC-224B1CBEB9CF}"/>
    <hyperlink ref="L43" r:id="rId6" display="http://www.ncbi.nlm.nih.gov/pubmed?term=18846690" xr:uid="{9F251314-45EE-463A-AEC0-BBB5C0DE06E1}"/>
    <hyperlink ref="L52" r:id="rId7" display="http://www.ncbi.nlm.nih.gov/pubmed?term=19520283" xr:uid="{0F3018A4-2BA2-44AC-B4CC-4F4970504F00}"/>
    <hyperlink ref="L38" r:id="rId8" display="http://www.ncbi.nlm.nih.gov/pubmed?term=19135028" xr:uid="{5535B64E-71C3-4BD5-BB4D-4C6F7ECCEACD}"/>
    <hyperlink ref="L35" r:id="rId9" display="http://www.ncbi.nlm.nih.gov/pubmed?term=19135028" xr:uid="{E74DDA8E-7C66-4DAF-AF40-0D923BF09CAA}"/>
    <hyperlink ref="L36" r:id="rId10" display="http://www.ncbi.nlm.nih.gov/pubmed?term=19135028" xr:uid="{409E782D-C9B3-4535-AAD2-D31AD3D123FB}"/>
    <hyperlink ref="L37" r:id="rId11" display="http://www.ncbi.nlm.nih.gov/pubmed?term=19135028" xr:uid="{7B5956F3-D855-4A3A-A3FA-3B9F92A392DB}"/>
    <hyperlink ref="L48" r:id="rId12" display="http://www.ncbi.nlm.nih.gov/pubmed?term=19135028" xr:uid="{7C03E45A-A938-4E76-A7A4-9BC304BEF840}"/>
    <hyperlink ref="L49" r:id="rId13" display="http://www.ncbi.nlm.nih.gov/pubmed?term=19135028" xr:uid="{19B86615-8588-4E3B-8E23-6F8BC43F599A}"/>
    <hyperlink ref="L68" r:id="rId14" display="http://www.ncbi.nlm.nih.gov/pubmed?term=19135028" xr:uid="{0710E046-B001-4A30-A003-364D43ACA257}"/>
    <hyperlink ref="L41" r:id="rId15" display="http://www.ncbi.nlm.nih.gov/pubmed?term=21549341" xr:uid="{CD115547-E324-4DAB-AC71-D28B791195E4}"/>
    <hyperlink ref="L65" r:id="rId16" display="http://www.ncbi.nlm.nih.gov/pubmed?term=21549341" xr:uid="{006D86B5-4CEA-4587-88D6-CB0E7D9944FD}"/>
    <hyperlink ref="L64" r:id="rId17" display="http://www.ncbi.nlm.nih.gov/pubmed?term=21549341" xr:uid="{6A575EF9-AD95-469A-9B2A-305FBCAD873B}"/>
    <hyperlink ref="L63" r:id="rId18" display="http://www.ncbi.nlm.nih.gov/pubmed?term=21549341" xr:uid="{BA130D16-C0F8-4BF7-A162-144FA254F38B}"/>
    <hyperlink ref="L62" r:id="rId19" display="http://www.ncbi.nlm.nih.gov/pubmed?term=21549341" xr:uid="{E687A6B3-80AE-4582-8E74-3F362A336F4B}"/>
    <hyperlink ref="L61" r:id="rId20" display="http://www.ncbi.nlm.nih.gov/pubmed?term=21549341" xr:uid="{11F1903A-BDB9-4E0C-AD3B-C56F847FAA85}"/>
    <hyperlink ref="L60" r:id="rId21" display="http://www.ncbi.nlm.nih.gov/pubmed?term=21549341" xr:uid="{03ED8364-CDEC-4AF5-9C25-878E5E5AB562}"/>
    <hyperlink ref="L59" r:id="rId22" display="http://www.ncbi.nlm.nih.gov/pubmed?term=21549341" xr:uid="{B11CAB48-3FC3-40AE-9009-A526D30FA852}"/>
    <hyperlink ref="L58" r:id="rId23" display="http://www.ncbi.nlm.nih.gov/pubmed?term=21549341" xr:uid="{1494C225-C61E-47CA-9859-889E17CA4422}"/>
    <hyperlink ref="L50" r:id="rId24" display="http://www.ncbi.nlm.nih.gov/pubmed?term=19135028" xr:uid="{F3C24489-35CD-4FBB-8A4C-F1A8BBB8A3EE}"/>
    <hyperlink ref="L57" r:id="rId25" display="http://www.ncbi.nlm.nih.gov/pubmed?term=21990111" xr:uid="{3327A074-DC67-4F23-AD6F-C04509251823}"/>
    <hyperlink ref="L47" r:id="rId26" display="http://www.ncbi.nlm.nih.gov/pubmed?term=21990111" xr:uid="{03061AAF-1A05-45C9-AD38-9EB92669C5CF}"/>
    <hyperlink ref="L56" r:id="rId27" display="http://www.ncbi.nlm.nih.gov/pubmed?term=21990111" xr:uid="{92E8973F-83C8-419C-A1AF-D0ACC581AEBF}"/>
    <hyperlink ref="L46" r:id="rId28" display="http://www.ncbi.nlm.nih.gov/pubmed?term=21990111" xr:uid="{0D0551A1-B699-4F31-A147-344155237BFE}"/>
    <hyperlink ref="L42" r:id="rId29" display="http://www.ncbi.nlm.nih.gov/pubmed?term=21990111" xr:uid="{1C0FD89F-77E2-4561-A369-D2555A545507}"/>
    <hyperlink ref="L55" r:id="rId30" display="http://www.ncbi.nlm.nih.gov/pubmed?term=21990111" xr:uid="{CA5B3895-2EA2-4A57-8DA2-C7DC6913A857}"/>
    <hyperlink ref="L45" r:id="rId31" display="http://www.ncbi.nlm.nih.gov/pubmed?term=21990111" xr:uid="{B2F0AD16-6EDE-4FA7-8BDE-7E6829A9D4DA}"/>
    <hyperlink ref="L39" r:id="rId32" display="http://www.ncbi.nlm.nih.gov/pubmed?term=21990111" xr:uid="{7C893C5D-2580-4768-9D9E-124E13451C35}"/>
    <hyperlink ref="L32" r:id="rId33" display="http://www.ncbi.nlm.nih.gov/pubmed?term=21990111" xr:uid="{130CD365-D180-47D4-9E6A-6209EB686342}"/>
    <hyperlink ref="L54" r:id="rId34" display="http://www.ncbi.nlm.nih.gov/pubmed?term=21990111" xr:uid="{A28D5287-CD33-48CE-903D-2D20CF0D829E}"/>
    <hyperlink ref="L31" r:id="rId35" display="http://www.ncbi.nlm.nih.gov/pubmed?term=21990111" xr:uid="{DF9F360E-109F-4AB0-A2D8-C9731260FAB4}"/>
    <hyperlink ref="L67" r:id="rId36" display="http://www.ncbi.nlm.nih.gov/pubmed?term=21549341" xr:uid="{EE7F7A7F-01C1-4E3A-B09D-E75E6DD0F726}"/>
    <hyperlink ref="L78" r:id="rId37" display="http://www.ncbi.nlm.nih.gov/pubmed?term=21990111" xr:uid="{94D345C6-89C5-4088-AF82-01323BE42784}"/>
    <hyperlink ref="L77" r:id="rId38" display="http://www.ncbi.nlm.nih.gov/pubmed?term=21990111" xr:uid="{36FCF2DB-C5D3-4022-9E9F-DEB80268788F}"/>
    <hyperlink ref="L76" r:id="rId39" display="http://www.ncbi.nlm.nih.gov/pubmed?term=21990111" xr:uid="{55238A18-A589-4202-B4E2-BFE3D4CF71B6}"/>
    <hyperlink ref="L75" r:id="rId40" display="http://www.ncbi.nlm.nih.gov/pubmed?term=21990111" xr:uid="{F7FFFF07-FDD6-42BB-B356-801051DE9658}"/>
    <hyperlink ref="L73" r:id="rId41" display="http://www.ncbi.nlm.nih.gov/pubmed?term=21990111" xr:uid="{5EC6DA21-0151-4F5C-B041-5D5768665222}"/>
    <hyperlink ref="L72" r:id="rId42" display="http://www.ncbi.nlm.nih.gov/pubmed?term=21990111" xr:uid="{0BB28667-3613-4646-89BF-C2BCAB6ED509}"/>
    <hyperlink ref="L74" r:id="rId43" display="30285654" xr:uid="{EDF5DD17-7F27-4E7F-87FC-74FDB5D4D012}"/>
    <hyperlink ref="L81" r:id="rId44" display="http://www.ncbi.nlm.nih.gov/pubmed?term=21990111" xr:uid="{6F558ACA-279F-4F60-A4D9-7B7C35A1DA7C}"/>
    <hyperlink ref="L82" r:id="rId45" display="http://www.ncbi.nlm.nih.gov/pubmed?term=21990111" xr:uid="{BEE29F4A-31A9-430C-ACF8-087A6E0B72F4}"/>
    <hyperlink ref="L79" r:id="rId46" display="http://www.ncbi.nlm.nih.gov/pubmed?term=21990111" xr:uid="{65030CAC-DC44-4EC2-944C-3E21AC565887}"/>
    <hyperlink ref="L80" r:id="rId47" display="http://www.ncbi.nlm.nih.gov/pubmed?term=21990111" xr:uid="{D20DA74E-F368-4F3F-8FF8-BCB1F57B5A29}"/>
    <hyperlink ref="L83" r:id="rId48" display="22883287" xr:uid="{9DA9F639-4C9C-40CF-9755-A897E544D9CD}"/>
    <hyperlink ref="L85" r:id="rId49" display="24102492" xr:uid="{BB04B34C-EBBE-4A02-B55E-0EB5BD5DAF8D}"/>
    <hyperlink ref="L90" r:id="rId50" display="https://www.ncbi.nlm.nih.gov/pubmed/27147172" xr:uid="{320D4084-D24D-447E-B9D6-427C8C87EEF1}"/>
    <hyperlink ref="L86" r:id="rId51" display="https://www.ncbi.nlm.nih.gov/pubmed/27165443" xr:uid="{6AD5156F-BAC9-4F84-A0C2-B625C19AB44B}"/>
    <hyperlink ref="L87" r:id="rId52" display="https://www.ncbi.nlm.nih.gov/pubmed/27165443" xr:uid="{B786ED74-BBB2-489B-88BB-D1155DDEAB79}"/>
    <hyperlink ref="L88" r:id="rId53" display="https://www.ncbi.nlm.nih.gov/pubmed/25401298" xr:uid="{A9715338-686C-4EEE-9410-DA8A9354D621}"/>
    <hyperlink ref="L25" r:id="rId54" display="http://www.ncbi.nlm.nih.gov/pubmed?term=12815591" xr:uid="{39A2BD20-F1B2-48F7-8FF9-18CAD6DA1498}"/>
    <hyperlink ref="L21" r:id="rId55" display="http://www.ncbi.nlm.nih.gov/pubmed?term=12815591" xr:uid="{6F3F07E0-81C8-488A-A312-B32C53133047}"/>
    <hyperlink ref="L18" r:id="rId56" display="http://www.ncbi.nlm.nih.gov/pubmed?term=11791207" xr:uid="{E0A2E520-A180-4D17-BBC7-B0D646B0BD36}"/>
    <hyperlink ref="L16" r:id="rId57" display="http://www.ncbi.nlm.nih.gov/pubmed/11727201" xr:uid="{FE4E1691-E73B-4F6B-9038-C2CCA27CDF76}"/>
    <hyperlink ref="L14" r:id="rId58" display="http://www.ncbi.nlm.nih.gov/pubmed/11727201" xr:uid="{C83A184A-3CA5-4BE4-B5B4-48169BADAB5C}"/>
    <hyperlink ref="L15" r:id="rId59" display="http://www.ncbi.nlm.nih.gov/pubmed/11727201" xr:uid="{F9237143-9C10-4218-94B0-5CBE2BEFDF0F}"/>
    <hyperlink ref="L12" r:id="rId60" display="http://www.ncbi.nlm.nih.gov/pubmed/11727201" xr:uid="{E37F2278-77F0-40BD-A651-F059A185F6AC}"/>
    <hyperlink ref="L27" r:id="rId61" display="http://www.ncbi.nlm.nih.gov/pubmed/12673792" xr:uid="{475998EA-1BB9-4C97-93A3-D9F437B06CBA}"/>
    <hyperlink ref="L28" r:id="rId62" display="http://www.ncbi.nlm.nih.gov/pubmed/12673792" xr:uid="{4FD9A8D0-CA2E-48E4-A3C2-C99C7BA2F13C}"/>
    <hyperlink ref="L24" r:id="rId63" display="http://www.ncbi.nlm.nih.gov/pubmed/12673792" xr:uid="{C0DA462F-806F-4E1D-9AF8-50AAE6E8EDB7}"/>
    <hyperlink ref="L29" r:id="rId64" display="http://www.ncbi.nlm.nih.gov/pubmed/12673792" xr:uid="{1CD8025D-BD49-4FC2-8D2C-A233F11B40DB}"/>
    <hyperlink ref="L26" r:id="rId65" display="http://www.ncbi.nlm.nih.gov/pubmed?term=12815591" xr:uid="{71F08DB5-5D81-4657-8C79-4AE8CBE78946}"/>
    <hyperlink ref="L20" r:id="rId66" display="http://www.ncbi.nlm.nih.gov/pubmed?term=12815591" xr:uid="{0B30CBA3-64BE-4354-9F25-E5258D577ACF}"/>
    <hyperlink ref="L19" r:id="rId67" display="http://www.ncbi.nlm.nih.gov/pubmed?term=12815591" xr:uid="{09219915-4FFA-45F6-A59E-8090E14B97EF}"/>
    <hyperlink ref="L23" r:id="rId68" display="http://www.ncbi.nlm.nih.gov/pubmed?term=12815591" xr:uid="{8DCCDEEA-7B32-42AE-B7EC-BACD44E8E881}"/>
    <hyperlink ref="L92" r:id="rId69" display="30760880" xr:uid="{0C4454E2-8EE4-4B4E-9AB5-CA826107F1F7}"/>
    <hyperlink ref="D2" r:id="rId70" display="http://www.ncbi.nlm.nih.gov/gene/54982" xr:uid="{B7BD951A-9028-4985-BB66-483839D68A8C}"/>
    <hyperlink ref="D4" r:id="rId71" xr:uid="{B8B82864-37E2-45DC-AC43-13AF60FA1F1F}"/>
    <hyperlink ref="D5" r:id="rId72" xr:uid="{7FFC4466-5210-4402-B49D-805779286245}"/>
    <hyperlink ref="D6" r:id="rId73" xr:uid="{6E67DACC-F82B-43B9-A71E-9CE45491160F}"/>
  </hyperlinks>
  <pageMargins left="0.7" right="0.7" top="0.75" bottom="0.75" header="0.3" footer="0.3"/>
  <tableParts count="1">
    <tablePart r:id="rId7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00C4-5E98-EF48-900B-81912CA681F4}">
  <sheetPr>
    <pageSetUpPr fitToPage="1"/>
  </sheetPr>
  <dimension ref="A1:X124"/>
  <sheetViews>
    <sheetView workbookViewId="0">
      <selection activeCell="A7" sqref="A7"/>
    </sheetView>
  </sheetViews>
  <sheetFormatPr defaultColWidth="11" defaultRowHeight="15.95"/>
  <cols>
    <col min="1" max="1" width="13.5" customWidth="1"/>
    <col min="18" max="18" width="22.125" style="2" customWidth="1"/>
  </cols>
  <sheetData>
    <row r="1" spans="1:24" ht="33.950000000000003">
      <c r="A1" s="5" t="s">
        <v>492</v>
      </c>
      <c r="B1" s="6">
        <f>COUNTA('CLN6'!A12:A113)</f>
        <v>98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7"/>
      <c r="O1" s="7"/>
      <c r="P1" s="7"/>
      <c r="Q1" s="23"/>
      <c r="R1" s="4"/>
      <c r="V1" s="23"/>
      <c r="W1" s="23"/>
      <c r="X1" s="23"/>
    </row>
    <row r="2" spans="1:2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7"/>
      <c r="O2" s="7"/>
      <c r="P2" s="7"/>
      <c r="Q2" s="23"/>
      <c r="V2" s="23"/>
      <c r="W2" s="23"/>
      <c r="X2" s="23"/>
    </row>
    <row r="3" spans="1:24" ht="51">
      <c r="A3" s="8" t="s">
        <v>493</v>
      </c>
      <c r="B3" s="9" t="s">
        <v>53</v>
      </c>
      <c r="C3" s="9" t="s">
        <v>43</v>
      </c>
      <c r="D3" s="9" t="s">
        <v>65</v>
      </c>
      <c r="E3" s="9" t="s">
        <v>112</v>
      </c>
      <c r="F3" s="9" t="s">
        <v>462</v>
      </c>
      <c r="G3" s="10" t="s">
        <v>45</v>
      </c>
      <c r="H3" s="1"/>
      <c r="I3" s="1"/>
      <c r="J3" s="1"/>
      <c r="K3" s="1"/>
      <c r="L3" s="1"/>
      <c r="M3" s="1"/>
      <c r="N3" s="7"/>
      <c r="O3" s="7"/>
      <c r="P3" s="7"/>
      <c r="Q3" s="7"/>
      <c r="V3" s="7"/>
      <c r="W3" s="7"/>
      <c r="X3" s="7"/>
    </row>
    <row r="4" spans="1:24">
      <c r="A4" s="11">
        <f>SUM(B4:G4)</f>
        <v>98</v>
      </c>
      <c r="B4" s="12">
        <f>COUNTIF('CLN6'!$E12:E114,"substitution")</f>
        <v>76</v>
      </c>
      <c r="C4" s="12">
        <f>COUNTIF('CLN6'!$E12:$E114,"deletion")</f>
        <v>12</v>
      </c>
      <c r="D4" s="12">
        <f>COUNTIF('CLN6'!$E12:$E114,"duplication")</f>
        <v>7</v>
      </c>
      <c r="E4" s="12">
        <f>COUNTIF('CLN6'!$E12:$E114,"deletion insertion")</f>
        <v>2</v>
      </c>
      <c r="F4" s="12">
        <f>COUNTIF('CLN6'!$E12:$E114,"insertion")</f>
        <v>1</v>
      </c>
      <c r="G4" s="35">
        <f>COUNTIF('CLN6'!$E12:$E114,"NA")</f>
        <v>0</v>
      </c>
      <c r="H4" s="7"/>
      <c r="I4" s="1"/>
      <c r="J4" s="1"/>
      <c r="K4" s="1"/>
      <c r="L4" s="1"/>
      <c r="M4" s="1"/>
      <c r="N4" s="7"/>
      <c r="O4" s="7"/>
      <c r="P4" s="7"/>
      <c r="Q4" s="7"/>
      <c r="V4" s="7"/>
      <c r="W4" s="7"/>
      <c r="X4" s="7"/>
    </row>
    <row r="5" spans="1:24" ht="17.100000000000001">
      <c r="A5" s="1"/>
      <c r="B5" s="1"/>
      <c r="C5" s="34" t="s">
        <v>494</v>
      </c>
      <c r="D5" s="1"/>
      <c r="E5" s="1"/>
      <c r="F5" s="1"/>
      <c r="G5" s="1"/>
      <c r="H5" s="7"/>
      <c r="I5" s="1"/>
      <c r="J5" s="1"/>
      <c r="K5" s="1"/>
      <c r="L5" s="1"/>
      <c r="M5" s="1"/>
      <c r="N5" s="7"/>
      <c r="O5" s="7"/>
      <c r="P5" s="7"/>
      <c r="Q5" s="7"/>
      <c r="V5" s="7"/>
      <c r="W5" s="7"/>
      <c r="X5" s="7"/>
    </row>
    <row r="6" spans="1:24" ht="68.099999999999994">
      <c r="A6" s="8" t="s">
        <v>495</v>
      </c>
      <c r="B6" s="9" t="s">
        <v>496</v>
      </c>
      <c r="C6" s="9" t="s">
        <v>433</v>
      </c>
      <c r="D6" s="9" t="s">
        <v>112</v>
      </c>
      <c r="E6" s="9" t="s">
        <v>44</v>
      </c>
      <c r="F6" s="9" t="s">
        <v>43</v>
      </c>
      <c r="G6" s="9" t="s">
        <v>65</v>
      </c>
      <c r="H6" s="9" t="s">
        <v>462</v>
      </c>
      <c r="I6" s="9" t="s">
        <v>497</v>
      </c>
      <c r="J6" s="9" t="s">
        <v>132</v>
      </c>
      <c r="K6" s="9" t="s">
        <v>498</v>
      </c>
      <c r="L6" s="9" t="s">
        <v>499</v>
      </c>
      <c r="M6" s="9" t="s">
        <v>500</v>
      </c>
      <c r="N6" s="9" t="s">
        <v>501</v>
      </c>
      <c r="O6" s="9" t="s">
        <v>502</v>
      </c>
      <c r="P6" s="9" t="s">
        <v>503</v>
      </c>
      <c r="Q6" s="10" t="s">
        <v>45</v>
      </c>
      <c r="R6"/>
      <c r="S6" s="7"/>
      <c r="T6" s="1"/>
    </row>
    <row r="7" spans="1:24">
      <c r="A7" s="11">
        <f>SUM(B7:Q7)</f>
        <v>100</v>
      </c>
      <c r="B7" s="12">
        <f>COUNTIF('CLN6'!$F12:$F114,"nonsense")</f>
        <v>6</v>
      </c>
      <c r="C7" s="12">
        <f>COUNTIF('CLN6'!$F12:$F114,"missense")</f>
        <v>63</v>
      </c>
      <c r="D7" s="12">
        <f>COUNTIF('CLN6'!$F12:$F114,"deletion insertion")</f>
        <v>0</v>
      </c>
      <c r="E7" s="12">
        <f>COUNTIF('CLN6'!$F12:$F114,"frameshift")</f>
        <v>13</v>
      </c>
      <c r="F7" s="12">
        <f>COUNTIF('CLN6'!$F12:$F114,"deletion")</f>
        <v>4</v>
      </c>
      <c r="G7" s="12">
        <f>COUNTIF('CLN6'!$F12:$F114,"duplication")</f>
        <v>2</v>
      </c>
      <c r="H7" s="12">
        <f>COUNTIF('CLN6'!$F12:$F114,"insertion")</f>
        <v>0</v>
      </c>
      <c r="I7" s="12">
        <f>COUNTIF('CLN6'!$F12:$F114,"varies")</f>
        <v>0</v>
      </c>
      <c r="J7" s="12">
        <f>COUNTIF('CLN6'!$F12:$F114,"*splice donor variant*")</f>
        <v>6</v>
      </c>
      <c r="K7" s="12">
        <f>COUNTIF('CLN6'!$F12:$F114,"*splice acceptor variant*")</f>
        <v>1</v>
      </c>
      <c r="L7" s="12">
        <f>COUNTIF('CLN6'!$F12:$F114,"*cryptic splice donor variant*")</f>
        <v>1</v>
      </c>
      <c r="M7" s="12">
        <f>COUNTIF('CLN6'!$F12:$F114,"*Activation of intronic cryptic donor site*")</f>
        <v>0</v>
      </c>
      <c r="N7" s="12">
        <f>COUNTIF('CLN6'!$F12:$F114,"*Alteration of exonic ESE site*")</f>
        <v>0</v>
      </c>
      <c r="O7" s="12">
        <f>COUNTIF('CLN6'!$F12:$F114,"*no significant splicing*")</f>
        <v>3</v>
      </c>
      <c r="P7" s="12">
        <f>COUNTIF('CLN6'!$F12:$F114,"*creation of an exonic ESS site*")</f>
        <v>0</v>
      </c>
      <c r="Q7" s="35">
        <f>COUNTIF('CLN6'!$F12:$F114,"NA")</f>
        <v>1</v>
      </c>
      <c r="R7"/>
      <c r="S7" s="7"/>
      <c r="T7" s="2"/>
    </row>
    <row r="8" spans="1:2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7"/>
      <c r="O8" s="7"/>
      <c r="P8" s="7"/>
      <c r="Q8" s="7"/>
      <c r="V8" s="7"/>
      <c r="W8" s="7"/>
      <c r="X8" s="7"/>
    </row>
    <row r="9" spans="1:24" ht="51">
      <c r="A9" s="8" t="s">
        <v>504</v>
      </c>
      <c r="B9" s="26" t="s">
        <v>426</v>
      </c>
      <c r="C9" s="26" t="s">
        <v>505</v>
      </c>
      <c r="D9" s="26" t="s">
        <v>506</v>
      </c>
      <c r="E9" s="26" t="s">
        <v>281</v>
      </c>
      <c r="F9" s="26" t="s">
        <v>458</v>
      </c>
      <c r="G9" s="26" t="s">
        <v>507</v>
      </c>
      <c r="H9" s="26" t="s">
        <v>508</v>
      </c>
      <c r="I9" s="26" t="s">
        <v>334</v>
      </c>
      <c r="J9" s="27" t="s">
        <v>466</v>
      </c>
      <c r="K9" s="1"/>
      <c r="L9" s="24"/>
      <c r="M9" s="24"/>
      <c r="N9" s="24"/>
      <c r="O9" s="7"/>
      <c r="P9" s="7"/>
      <c r="Q9" s="7"/>
      <c r="R9" s="1"/>
      <c r="V9" s="7"/>
      <c r="W9" s="7"/>
      <c r="X9" s="7"/>
    </row>
    <row r="10" spans="1:24">
      <c r="A10" s="11">
        <f>SUM(B10:J10)</f>
        <v>98</v>
      </c>
      <c r="B10" s="12">
        <f>COUNTIF('CLN6'!$H12:$H114,"pathogenic")</f>
        <v>13</v>
      </c>
      <c r="C10" s="12">
        <f>COUNTIF('CLN6'!$H12:$H114,"pathogenic/likely pathogenic")</f>
        <v>1</v>
      </c>
      <c r="D10" s="12">
        <f>COUNTIF('CLN6'!$H12:$H114,"NA")</f>
        <v>52</v>
      </c>
      <c r="E10" s="12">
        <f>COUNTIF('CLN6'!$H12:$H114,"not provided")</f>
        <v>1</v>
      </c>
      <c r="F10" s="12">
        <f>COUNTIF('CLN6'!$H12:$H114,"likely pathogenic")</f>
        <v>5</v>
      </c>
      <c r="G10" s="12">
        <f>COUNTIF('CLN6'!$H12:$H114,"Benign/likely benign")</f>
        <v>1</v>
      </c>
      <c r="H10" s="12">
        <f>COUNTIF('CLN6'!$H12:$H114,"conflicting*")</f>
        <v>8</v>
      </c>
      <c r="I10" s="12">
        <f>COUNTIF('CLN6'!$H12:$H114,"benign")</f>
        <v>1</v>
      </c>
      <c r="J10" s="12">
        <f>COUNTIF('CLN6'!$H12:$H114,"uncertain significance")</f>
        <v>16</v>
      </c>
      <c r="K10" s="1"/>
      <c r="L10" s="1"/>
      <c r="M10" s="1"/>
      <c r="N10" s="7"/>
      <c r="O10" s="7"/>
      <c r="P10" s="7"/>
      <c r="Q10" s="7"/>
      <c r="V10" s="7"/>
      <c r="W10" s="7"/>
      <c r="X10" s="7"/>
    </row>
    <row r="11" spans="1:24">
      <c r="A11" s="1"/>
      <c r="B11" s="1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7"/>
      <c r="O11" s="7"/>
      <c r="P11" s="7"/>
      <c r="Q11" s="7"/>
      <c r="R11"/>
      <c r="V11" s="7"/>
      <c r="W11" s="7"/>
      <c r="X11" s="7"/>
    </row>
    <row r="12" spans="1:24" ht="33.950000000000003">
      <c r="A12" s="8" t="s">
        <v>509</v>
      </c>
      <c r="B12" s="9" t="s">
        <v>40</v>
      </c>
      <c r="C12" s="9" t="s">
        <v>83</v>
      </c>
      <c r="D12" s="9" t="s">
        <v>50</v>
      </c>
      <c r="E12" s="9" t="s">
        <v>57</v>
      </c>
      <c r="F12" s="9" t="s">
        <v>77</v>
      </c>
      <c r="G12" s="9" t="s">
        <v>95</v>
      </c>
      <c r="H12" s="9" t="s">
        <v>100</v>
      </c>
      <c r="I12" s="14" t="s">
        <v>510</v>
      </c>
      <c r="J12" s="14" t="s">
        <v>90</v>
      </c>
      <c r="K12" s="14" t="s">
        <v>329</v>
      </c>
      <c r="L12" s="14" t="s">
        <v>130</v>
      </c>
      <c r="M12" s="14" t="s">
        <v>158</v>
      </c>
      <c r="N12" s="14" t="s">
        <v>511</v>
      </c>
      <c r="O12" s="9" t="s">
        <v>235</v>
      </c>
      <c r="P12" s="10" t="s">
        <v>400</v>
      </c>
      <c r="R12"/>
    </row>
    <row r="13" spans="1:24">
      <c r="A13" s="11">
        <f>SUM(B13:P13)</f>
        <v>98</v>
      </c>
      <c r="B13" s="12">
        <f>COUNTIF('CLN6'!$B12:$B114,"Exon 01")</f>
        <v>7</v>
      </c>
      <c r="C13" s="12">
        <f>COUNTIF('CLN6'!$B12:$B114,"Exon 02")</f>
        <v>5</v>
      </c>
      <c r="D13" s="12">
        <f>COUNTIF('CLN6'!$B12:$B114,"Exon 03")</f>
        <v>19</v>
      </c>
      <c r="E13" s="12">
        <f>COUNTIF('CLN6'!$B12:$B114,"Exon 04")</f>
        <v>18</v>
      </c>
      <c r="F13" s="12">
        <f>COUNTIF('CLN6'!$B12:$B114,"Exon 05")</f>
        <v>6</v>
      </c>
      <c r="G13" s="12">
        <f>COUNTIF('CLN6'!$B12:$B114,"Exon 06")</f>
        <v>6</v>
      </c>
      <c r="H13" s="12">
        <f>COUNTIF('CLN6'!$B12:$B114,"Exon 07")</f>
        <v>26</v>
      </c>
      <c r="I13" s="12">
        <f>COUNTIF('CLN6'!$B12:$B114,"Intron 01")</f>
        <v>0</v>
      </c>
      <c r="J13" s="12">
        <f>COUNTIF('CLN6'!$B12:$B114,"Intron 02")</f>
        <v>3</v>
      </c>
      <c r="K13" s="12">
        <f>COUNTIF('CLN6'!$B12:$B114,"Intron 03")</f>
        <v>2</v>
      </c>
      <c r="L13" s="12">
        <f>COUNTIF('CLN6'!$B12:$B114,"Intron 04")</f>
        <v>3</v>
      </c>
      <c r="M13" s="12">
        <f>COUNTIF('CLN6'!$B12:$B114,"Intron 05")</f>
        <v>1</v>
      </c>
      <c r="N13" s="12">
        <f>COUNTIF('CLN6'!$B12:$B114,"Intron 06")</f>
        <v>0</v>
      </c>
      <c r="O13" s="12">
        <f>COUNTIF('CLN6'!$B12:$B114,"Intron 01 - Intron 03")</f>
        <v>1</v>
      </c>
      <c r="P13" s="35">
        <f>COUNTIF('CLN6'!$B12:$B114,"large deletion")</f>
        <v>1</v>
      </c>
      <c r="R13"/>
    </row>
    <row r="14" spans="1:24">
      <c r="A14" s="1"/>
      <c r="N14" s="7"/>
      <c r="O14" s="7"/>
      <c r="P14" s="7"/>
      <c r="Q14" s="7"/>
      <c r="R14"/>
      <c r="V14" s="7"/>
      <c r="W14" s="7"/>
      <c r="X14" s="7"/>
    </row>
    <row r="15" spans="1:24" ht="17.100000000000001">
      <c r="A15" s="1" t="s">
        <v>512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7"/>
      <c r="O15" s="7"/>
      <c r="P15" s="7"/>
      <c r="Q15" s="7"/>
      <c r="R15"/>
      <c r="V15" s="7"/>
      <c r="W15" s="7"/>
      <c r="X15" s="7"/>
    </row>
    <row r="16" spans="1:24" ht="33.950000000000003">
      <c r="A16" s="1" t="s">
        <v>513</v>
      </c>
      <c r="B16" s="13" t="s">
        <v>514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7"/>
      <c r="O16" s="7"/>
      <c r="P16" s="7"/>
      <c r="Q16" s="7"/>
      <c r="R16"/>
      <c r="V16" s="7"/>
      <c r="W16" s="7"/>
      <c r="X16" s="7"/>
    </row>
    <row r="17" spans="1:24" ht="51">
      <c r="A17" s="1" t="s">
        <v>515</v>
      </c>
      <c r="B17" s="13" t="s">
        <v>516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7"/>
      <c r="O17" s="7"/>
      <c r="P17" s="7"/>
      <c r="Q17" s="7"/>
      <c r="R17"/>
      <c r="V17" s="7"/>
      <c r="W17" s="7"/>
      <c r="X17" s="7"/>
    </row>
    <row r="18" spans="1:24" ht="51">
      <c r="A18" s="1" t="s">
        <v>504</v>
      </c>
      <c r="B18" s="40" t="s">
        <v>517</v>
      </c>
      <c r="C18" s="40"/>
      <c r="D18" s="40"/>
      <c r="E18" s="40"/>
      <c r="F18" s="40"/>
      <c r="G18" s="1"/>
      <c r="H18" s="1"/>
      <c r="I18" s="1"/>
      <c r="J18" s="1"/>
      <c r="K18" s="1"/>
      <c r="L18" s="1"/>
      <c r="M18" s="1"/>
      <c r="N18" s="7"/>
      <c r="O18" s="7"/>
      <c r="P18" s="7"/>
      <c r="Q18" s="7"/>
      <c r="R18"/>
      <c r="V18" s="7"/>
      <c r="W18" s="7"/>
      <c r="X18" s="7"/>
    </row>
    <row r="19" spans="1:24">
      <c r="R19"/>
    </row>
    <row r="20" spans="1:24">
      <c r="R20"/>
    </row>
    <row r="21" spans="1:24">
      <c r="R21"/>
    </row>
    <row r="22" spans="1:24">
      <c r="R22"/>
    </row>
    <row r="23" spans="1:24">
      <c r="R23"/>
    </row>
    <row r="24" spans="1:24">
      <c r="R24"/>
    </row>
    <row r="25" spans="1:24">
      <c r="R25"/>
    </row>
    <row r="26" spans="1:24">
      <c r="R26"/>
    </row>
    <row r="27" spans="1:24">
      <c r="R27"/>
    </row>
    <row r="28" spans="1:24">
      <c r="R28"/>
    </row>
    <row r="29" spans="1:24">
      <c r="R29"/>
    </row>
    <row r="30" spans="1:24">
      <c r="R30"/>
    </row>
    <row r="31" spans="1:24">
      <c r="R31"/>
    </row>
    <row r="32" spans="1:24">
      <c r="R32"/>
    </row>
    <row r="33" spans="18:18">
      <c r="R33"/>
    </row>
    <row r="34" spans="18:18">
      <c r="R34"/>
    </row>
    <row r="35" spans="18:18">
      <c r="R35"/>
    </row>
    <row r="36" spans="18:18">
      <c r="R36"/>
    </row>
    <row r="37" spans="18:18">
      <c r="R37"/>
    </row>
    <row r="38" spans="18:18">
      <c r="R38"/>
    </row>
    <row r="39" spans="18:18">
      <c r="R39"/>
    </row>
    <row r="40" spans="18:18">
      <c r="R40"/>
    </row>
    <row r="41" spans="18:18">
      <c r="R41"/>
    </row>
    <row r="42" spans="18:18">
      <c r="R42"/>
    </row>
    <row r="43" spans="18:18">
      <c r="R43"/>
    </row>
    <row r="44" spans="18:18">
      <c r="R44"/>
    </row>
    <row r="45" spans="18:18">
      <c r="R45"/>
    </row>
    <row r="46" spans="18:18">
      <c r="R46"/>
    </row>
    <row r="47" spans="18:18">
      <c r="R47"/>
    </row>
    <row r="48" spans="18:18">
      <c r="R48"/>
    </row>
    <row r="49" spans="18:18">
      <c r="R49"/>
    </row>
    <row r="50" spans="18:18">
      <c r="R50"/>
    </row>
    <row r="51" spans="18:18">
      <c r="R51"/>
    </row>
    <row r="52" spans="18:18">
      <c r="R52"/>
    </row>
    <row r="53" spans="18:18">
      <c r="R53"/>
    </row>
    <row r="54" spans="18:18">
      <c r="R54"/>
    </row>
    <row r="55" spans="18:18">
      <c r="R55"/>
    </row>
    <row r="56" spans="18:18">
      <c r="R56"/>
    </row>
    <row r="57" spans="18:18">
      <c r="R57"/>
    </row>
    <row r="58" spans="18:18">
      <c r="R58"/>
    </row>
    <row r="59" spans="18:18">
      <c r="R59"/>
    </row>
    <row r="60" spans="18:18">
      <c r="R60"/>
    </row>
    <row r="61" spans="18:18">
      <c r="R61"/>
    </row>
    <row r="62" spans="18:18">
      <c r="R62"/>
    </row>
    <row r="63" spans="18:18">
      <c r="R63"/>
    </row>
    <row r="64" spans="18:18">
      <c r="R64"/>
    </row>
    <row r="65" spans="18:18">
      <c r="R65"/>
    </row>
    <row r="66" spans="18:18">
      <c r="R66"/>
    </row>
    <row r="67" spans="18:18">
      <c r="R67"/>
    </row>
    <row r="68" spans="18:18">
      <c r="R68"/>
    </row>
    <row r="69" spans="18:18">
      <c r="R69"/>
    </row>
    <row r="70" spans="18:18">
      <c r="R70"/>
    </row>
    <row r="71" spans="18:18">
      <c r="R71"/>
    </row>
    <row r="72" spans="18:18">
      <c r="R72"/>
    </row>
    <row r="73" spans="18:18">
      <c r="R73"/>
    </row>
    <row r="74" spans="18:18">
      <c r="R74"/>
    </row>
    <row r="75" spans="18:18">
      <c r="R75"/>
    </row>
    <row r="76" spans="18:18">
      <c r="R76"/>
    </row>
    <row r="77" spans="18:18">
      <c r="R77"/>
    </row>
    <row r="78" spans="18:18">
      <c r="R78"/>
    </row>
    <row r="79" spans="18:18">
      <c r="R79"/>
    </row>
    <row r="80" spans="18:18">
      <c r="R80"/>
    </row>
    <row r="81" spans="18:18">
      <c r="R81"/>
    </row>
    <row r="82" spans="18:18">
      <c r="R82"/>
    </row>
    <row r="83" spans="18:18">
      <c r="R83"/>
    </row>
    <row r="84" spans="18:18">
      <c r="R84"/>
    </row>
    <row r="85" spans="18:18">
      <c r="R85"/>
    </row>
    <row r="86" spans="18:18">
      <c r="R86"/>
    </row>
    <row r="87" spans="18:18">
      <c r="R87"/>
    </row>
    <row r="88" spans="18:18">
      <c r="R88"/>
    </row>
    <row r="89" spans="18:18">
      <c r="R89"/>
    </row>
    <row r="90" spans="18:18">
      <c r="R90"/>
    </row>
    <row r="91" spans="18:18">
      <c r="R91"/>
    </row>
    <row r="92" spans="18:18">
      <c r="R92"/>
    </row>
    <row r="93" spans="18:18">
      <c r="R93"/>
    </row>
    <row r="94" spans="18:18">
      <c r="R94"/>
    </row>
    <row r="95" spans="18:18">
      <c r="R95"/>
    </row>
    <row r="96" spans="18:18">
      <c r="R96"/>
    </row>
    <row r="97" spans="18:18">
      <c r="R97"/>
    </row>
    <row r="98" spans="18:18">
      <c r="R98"/>
    </row>
    <row r="99" spans="18:18">
      <c r="R99"/>
    </row>
    <row r="100" spans="18:18">
      <c r="R100"/>
    </row>
    <row r="101" spans="18:18">
      <c r="R101"/>
    </row>
    <row r="102" spans="18:18">
      <c r="R102"/>
    </row>
    <row r="103" spans="18:18">
      <c r="R103"/>
    </row>
    <row r="104" spans="18:18">
      <c r="R104"/>
    </row>
    <row r="105" spans="18:18">
      <c r="R105"/>
    </row>
    <row r="106" spans="18:18">
      <c r="R106"/>
    </row>
    <row r="107" spans="18:18">
      <c r="R107"/>
    </row>
    <row r="108" spans="18:18">
      <c r="R108"/>
    </row>
    <row r="109" spans="18:18">
      <c r="R109"/>
    </row>
    <row r="110" spans="18:18">
      <c r="R110"/>
    </row>
    <row r="111" spans="18:18">
      <c r="R111"/>
    </row>
    <row r="112" spans="18:18">
      <c r="R112"/>
    </row>
    <row r="113" spans="18:18">
      <c r="R113"/>
    </row>
    <row r="114" spans="18:18">
      <c r="R114"/>
    </row>
    <row r="115" spans="18:18">
      <c r="R115"/>
    </row>
    <row r="116" spans="18:18">
      <c r="R116"/>
    </row>
    <row r="117" spans="18:18">
      <c r="R117"/>
    </row>
    <row r="118" spans="18:18">
      <c r="R118"/>
    </row>
    <row r="119" spans="18:18">
      <c r="R119"/>
    </row>
    <row r="120" spans="18:18">
      <c r="R120"/>
    </row>
    <row r="121" spans="18:18">
      <c r="R121"/>
    </row>
    <row r="122" spans="18:18">
      <c r="R122"/>
    </row>
    <row r="123" spans="18:18">
      <c r="R123"/>
    </row>
    <row r="124" spans="18:18">
      <c r="R124"/>
    </row>
  </sheetData>
  <mergeCells count="1">
    <mergeCell ref="B18:F18"/>
  </mergeCells>
  <pageMargins left="0.7" right="0.7" top="0.75" bottom="0.75" header="0.3" footer="0.3"/>
  <pageSetup paperSize="9" fitToHeight="0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Gardner, Emily</cp:lastModifiedBy>
  <cp:revision/>
  <dcterms:created xsi:type="dcterms:W3CDTF">2020-05-04T14:31:40Z</dcterms:created>
  <dcterms:modified xsi:type="dcterms:W3CDTF">2024-02-21T15:03:39Z</dcterms:modified>
  <cp:category/>
  <cp:contentStatus/>
</cp:coreProperties>
</file>