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25"/>
  <workbookPr showInkAnnotation="0" autoCompressPictures="0"/>
  <mc:AlternateContent xmlns:mc="http://schemas.openxmlformats.org/markup-compatibility/2006">
    <mc:Choice Requires="x15">
      <x15ac:absPath xmlns:x15ac="http://schemas.microsoft.com/office/spreadsheetml/2010/11/ac" url="https://liveuclac-my.sharepoint.com/personal/dmcbega_ucl_ac_uk/Documents/NCL database work/cln files/website published files/Published in 2024/"/>
    </mc:Choice>
  </mc:AlternateContent>
  <xr:revisionPtr revIDLastSave="0" documentId="8_{44CFEEC6-7EE2-4448-B04C-38DA625025F4}" xr6:coauthVersionLast="47" xr6:coauthVersionMax="47" xr10:uidLastSave="{00000000-0000-0000-0000-000000000000}"/>
  <bookViews>
    <workbookView xWindow="2775" yWindow="1545" windowWidth="24345" windowHeight="14010" xr2:uid="{71585341-3BA8-494E-97F5-47F91A12F948}"/>
  </bookViews>
  <sheets>
    <sheet name="CLN5 mutation table" sheetId="3" r:id="rId1"/>
    <sheet name="Summary" sheetId="5" r:id="rId2"/>
  </sheets>
  <definedNames>
    <definedName name="EntrezSystem2.PEntrez.Snp.Snp_ResultsPanel.Snp_DisplayBar.Display">#REF!</definedName>
    <definedName name="_xlnm.Print_Area" localSheetId="0">'CLN5 mutation table'!$A$1:$C$7</definedName>
    <definedName name="_xlnm.Print_Area" localSheetId="1">Summary!$A$1:$J$18</definedName>
  </definedNames>
  <calcPr calcId="191028"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3" i="5" l="1"/>
  <c r="C13" i="5"/>
  <c r="D13" i="5"/>
  <c r="E13" i="5"/>
  <c r="F13" i="5"/>
  <c r="G13" i="5"/>
  <c r="H13" i="5"/>
  <c r="I13" i="5"/>
  <c r="J13" i="5"/>
  <c r="K13" i="5"/>
  <c r="A13" i="5"/>
  <c r="C10" i="5"/>
  <c r="D10" i="5"/>
  <c r="E10" i="5"/>
  <c r="F10" i="5"/>
  <c r="G10" i="5"/>
  <c r="H10" i="5"/>
  <c r="I10" i="5"/>
  <c r="B10" i="5"/>
  <c r="G7" i="5"/>
  <c r="F7" i="5"/>
  <c r="E7" i="5"/>
  <c r="D7" i="5"/>
  <c r="C7" i="5"/>
  <c r="B7" i="5"/>
  <c r="F4" i="5"/>
  <c r="E4" i="5"/>
  <c r="D4" i="5"/>
  <c r="C4" i="5"/>
  <c r="B4" i="5"/>
  <c r="B1" i="5"/>
  <c r="A4" i="5"/>
  <c r="A7" i="5"/>
  <c r="A10" i="5"/>
</calcChain>
</file>

<file path=xl/sharedStrings.xml><?xml version="1.0" encoding="utf-8"?>
<sst xmlns="http://schemas.openxmlformats.org/spreadsheetml/2006/main" count="763" uniqueCount="416">
  <si>
    <t>Gene Symbol</t>
  </si>
  <si>
    <t>CLN5</t>
  </si>
  <si>
    <t>Gene ID</t>
  </si>
  <si>
    <t>Chromosomal Location</t>
  </si>
  <si>
    <t>13q21.1-32</t>
  </si>
  <si>
    <t>Genomic RefSeqGene</t>
  </si>
  <si>
    <t>NG_009064.1</t>
  </si>
  <si>
    <t>17594 bp</t>
  </si>
  <si>
    <t>Transcript RefSeq</t>
  </si>
  <si>
    <t>NM_006493.4</t>
  </si>
  <si>
    <t>5243 bp</t>
  </si>
  <si>
    <t>Protein RefSeq</t>
  </si>
  <si>
    <t>NP_006484.2</t>
  </si>
  <si>
    <t>358 aa</t>
  </si>
  <si>
    <t>Additional notes</t>
  </si>
  <si>
    <t>Reference sequences for CLN5 transcript and protein have been updated, affecting the numbering of each. Please see the CLN5 database diagram aligning the current and previous versions of transcript and protein on the CLN5 page of the website https://www.ucl.ac.uk/ncl-disease/mutation-and-patient-database/mutation-and-patient-datasheets-human-ncl-genes/cln5</t>
  </si>
  <si>
    <t>Where mutations in this table had been described according to previous version numbering, this has been included at the end of the table.</t>
  </si>
  <si>
    <t xml:space="preserve">Note that the change in reference sequences has caused a number of errors in recent publications. These have been corrected, as far as the curator understands with the presumption that the simplest explanation is the correct one. </t>
  </si>
  <si>
    <t>Updated Mar-24</t>
  </si>
  <si>
    <t>Identifier</t>
  </si>
  <si>
    <t>Location (NM_006493.4)</t>
  </si>
  <si>
    <t>cDNA change (NM_006493.4)</t>
  </si>
  <si>
    <t>Amino acid change (NP_006484.2)</t>
  </si>
  <si>
    <t>Type of Mutation - DNA</t>
  </si>
  <si>
    <t>additional mutation info</t>
  </si>
  <si>
    <t>Predicted functional effect</t>
  </si>
  <si>
    <t>clinvar classification</t>
  </si>
  <si>
    <t>rs number</t>
  </si>
  <si>
    <t>contig position (GRCh38.p7)</t>
  </si>
  <si>
    <t>Reference</t>
  </si>
  <si>
    <t>PMID</t>
  </si>
  <si>
    <t>Original description</t>
  </si>
  <si>
    <t>Notes</t>
  </si>
  <si>
    <t>location NM_00649.2</t>
  </si>
  <si>
    <t>Location in NP_006484.1</t>
  </si>
  <si>
    <t>cln5.001</t>
  </si>
  <si>
    <t>Exon 04</t>
  </si>
  <si>
    <t>c.1028_1029del</t>
  </si>
  <si>
    <t>p.(Tyr343*)</t>
  </si>
  <si>
    <t>deletion</t>
  </si>
  <si>
    <t>nonsense</t>
  </si>
  <si>
    <t>NA</t>
  </si>
  <si>
    <t>pathogenic</t>
  </si>
  <si>
    <t>rs386833969</t>
  </si>
  <si>
    <t>77000918AT</t>
  </si>
  <si>
    <t>Savukoski et al., 1998</t>
  </si>
  <si>
    <t>Finnish major mutation. dbSNP describes as indel NP_006484.2:p.Thr342_Tyr343insTer. VarVal and Mutalyser give p.(Tyr343*)</t>
  </si>
  <si>
    <t>c.1175_1176del</t>
  </si>
  <si>
    <t>p.(Tyr392*)</t>
  </si>
  <si>
    <t>cln5.002</t>
  </si>
  <si>
    <t>Exon 01</t>
  </si>
  <si>
    <t> c.78G&gt;A</t>
  </si>
  <si>
    <t> p.(Trp26*)</t>
  </si>
  <si>
    <t>substitution</t>
  </si>
  <si>
    <t>rs104894385</t>
  </si>
  <si>
    <t>Xin et al., 2010</t>
  </si>
  <si>
    <t>c.225G&gt;A</t>
  </si>
  <si>
    <t>p.(Trp75*)</t>
  </si>
  <si>
    <t>cln5.003</t>
  </si>
  <si>
    <t> c.688G&gt;A</t>
  </si>
  <si>
    <t>p.(Asp230Asn)</t>
  </si>
  <si>
    <t>missense</t>
  </si>
  <si>
    <t>Probably damaging</t>
  </si>
  <si>
    <t>conflicting interpretations</t>
  </si>
  <si>
    <t>rs28940280</t>
  </si>
  <si>
    <t>c.835G&gt;A</t>
  </si>
  <si>
    <t>p.(Asp279Asn)</t>
  </si>
  <si>
    <t>cln5.005 </t>
  </si>
  <si>
    <t>Exon 03</t>
  </si>
  <si>
    <t>c.522dup</t>
  </si>
  <si>
    <t> p.(Trp175fs)</t>
  </si>
  <si>
    <t>duplication</t>
  </si>
  <si>
    <t>frameshift</t>
  </si>
  <si>
    <t>pathogenic/likely pathogenic</t>
  </si>
  <si>
    <t>rs386833979</t>
  </si>
  <si>
    <t>classic phenotype n combination with cln5.001; protracted phenotype with cln5.002</t>
  </si>
  <si>
    <t>c.669dupC</t>
  </si>
  <si>
    <t>p.(Trp224Leufs*30)</t>
  </si>
  <si>
    <t>cln5.006</t>
  </si>
  <si>
    <t>Exon 02</t>
  </si>
  <si>
    <t> c.188G&gt;A</t>
  </si>
  <si>
    <t> p.(Arg63His)</t>
  </si>
  <si>
    <t>rs104894386</t>
  </si>
  <si>
    <t>Pineda-Trujillo et al., 2005</t>
  </si>
  <si>
    <t>c.335G&gt;A</t>
  </si>
  <si>
    <t>p.(Arg112His)</t>
  </si>
  <si>
    <t>cln5.007</t>
  </si>
  <si>
    <t>c.418C&gt;T</t>
  </si>
  <si>
    <t> p.(Gln140*)</t>
  </si>
  <si>
    <t>likely pathogenic</t>
  </si>
  <si>
    <t> rs386833974  </t>
  </si>
  <si>
    <t>Bessa et al., 2006</t>
  </si>
  <si>
    <t>c.565C&gt;T</t>
  </si>
  <si>
    <t>p.(Gln189*)</t>
  </si>
  <si>
    <t>cln5.008</t>
  </si>
  <si>
    <t> c.188G&gt;C</t>
  </si>
  <si>
    <t> p.(Arg63Pro)</t>
  </si>
  <si>
    <t>Found on same maternal allele as p.Asp279Asn</t>
  </si>
  <si>
    <t>c.335G&gt;C</t>
  </si>
  <si>
    <t>p.(Arg112Pro)</t>
  </si>
  <si>
    <t>cln5.009</t>
  </si>
  <si>
    <t xml:space="preserve">c.524G&gt;A </t>
  </si>
  <si>
    <t> p.(Trp175*)</t>
  </si>
  <si>
    <t> rs386833980  </t>
  </si>
  <si>
    <t>c.671G&gt;A</t>
  </si>
  <si>
    <t>p.(Trp224*)</t>
  </si>
  <si>
    <t>cln5.010</t>
  </si>
  <si>
    <t>c.808_823del</t>
  </si>
  <si>
    <t> p.(Gly270fs)</t>
  </si>
  <si>
    <t>rs386833983</t>
  </si>
  <si>
    <t>Kousi et al., 2012</t>
  </si>
  <si>
    <t>c.955_970del16</t>
  </si>
  <si>
    <t>p.(Gly319Phefs*12)</t>
  </si>
  <si>
    <t>cln5.011</t>
  </si>
  <si>
    <t>c.625T&gt;G</t>
  </si>
  <si>
    <t> p.(Tyr209Asp)</t>
  </si>
  <si>
    <t>rs386833981</t>
  </si>
  <si>
    <t>Cannelli et al., 2007</t>
  </si>
  <si>
    <t>c.772T&gt;G</t>
  </si>
  <si>
    <t>p.(Tyr258Asp)</t>
  </si>
  <si>
    <t>cln5.012</t>
  </si>
  <si>
    <t>5' UTR</t>
  </si>
  <si>
    <t>c.-144C&gt;T</t>
  </si>
  <si>
    <t>sequence variant</t>
  </si>
  <si>
    <t>Benign</t>
  </si>
  <si>
    <t>rs77416795</t>
  </si>
  <si>
    <t>c.4C&gt;T</t>
  </si>
  <si>
    <t>p.(Arg2Cys)</t>
  </si>
  <si>
    <t>cln5.013</t>
  </si>
  <si>
    <t>c.579C&gt;A</t>
  </si>
  <si>
    <t>p.(Asn193Lys)</t>
  </si>
  <si>
    <t>SNP at 1.4% in European Americans</t>
  </si>
  <si>
    <t>rs138611001</t>
  </si>
  <si>
    <t>Minor allele frequency 0.004 av;  ~0.01 in some populations</t>
  </si>
  <si>
    <t>c.726C&gt;A</t>
  </si>
  <si>
    <t>p.(Asn242Lys)</t>
  </si>
  <si>
    <t>cln5.014</t>
  </si>
  <si>
    <t>c.925_926del</t>
  </si>
  <si>
    <t>p.(Leu309fs)</t>
  </si>
  <si>
    <t>rs386833965 </t>
  </si>
  <si>
    <t>Lebrun et al., 2009</t>
  </si>
  <si>
    <t>c.1072_1073del</t>
  </si>
  <si>
    <t>p.(Leu358Alafs*4)</t>
  </si>
  <si>
    <t>cln5.015</t>
  </si>
  <si>
    <t>c.472T&gt;C</t>
  </si>
  <si>
    <t>p.(Trp158Arg)</t>
  </si>
  <si>
    <t>rs147065248</t>
  </si>
  <si>
    <t>c.619T&gt;C</t>
  </si>
  <si>
    <t>p.(Trp207Arg)</t>
  </si>
  <si>
    <t>cln5.016</t>
  </si>
  <si>
    <t>c.879C&gt;A</t>
  </si>
  <si>
    <t>p.(Tyr293Ter)</t>
  </si>
  <si>
    <t>rs386833963</t>
  </si>
  <si>
    <t>Kousi et al., 2009</t>
  </si>
  <si>
    <t>c.1026C&gt;A</t>
  </si>
  <si>
    <t>p.(Tyr342*)</t>
  </si>
  <si>
    <t>cln5.017</t>
  </si>
  <si>
    <t>c.907G&gt;T</t>
  </si>
  <si>
    <t> p.(Glu303*)</t>
  </si>
  <si>
    <t>rs121908292</t>
  </si>
  <si>
    <t>Moore et al., 2008</t>
  </si>
  <si>
    <t>c.1054G&gt;T</t>
  </si>
  <si>
    <t>p.(Glu352*)</t>
  </si>
  <si>
    <t>cln5.018</t>
  </si>
  <si>
    <t>c.990G&gt;T</t>
  </si>
  <si>
    <t>p.(Trp330Cys)</t>
  </si>
  <si>
    <t xml:space="preserve">rs386833968 </t>
  </si>
  <si>
    <t>c.1137G&gt;T</t>
  </si>
  <si>
    <t>p.(Trp379Cys)</t>
  </si>
  <si>
    <t>cln5.019</t>
  </si>
  <si>
    <t>c.144dup</t>
  </si>
  <si>
    <t> p.(Ser49fs)</t>
  </si>
  <si>
    <t>rs386833970</t>
  </si>
  <si>
    <t>Cismondi et al., 2008</t>
  </si>
  <si>
    <t>c.291dupC</t>
  </si>
  <si>
    <t>p.(Ser98Leufs*13)</t>
  </si>
  <si>
    <t>cln5.020</t>
  </si>
  <si>
    <t>c.956_959del</t>
  </si>
  <si>
    <t> p.(Lys319fs)</t>
  </si>
  <si>
    <t>rs386833967</t>
  </si>
  <si>
    <t>Kohan et al., 2008</t>
  </si>
  <si>
    <t>c.1103_1106del</t>
  </si>
  <si>
    <t>p.(Lys368Serfs*15)</t>
  </si>
  <si>
    <t>cln5.021</t>
  </si>
  <si>
    <t>c.230G&gt;A</t>
  </si>
  <si>
    <t>p.(Cys77Tyr)</t>
  </si>
  <si>
    <t>uncertain significance</t>
  </si>
  <si>
    <t>rs267606738 </t>
  </si>
  <si>
    <t>c.377G&gt;A</t>
  </si>
  <si>
    <t>p.(Cys126Tyr)</t>
  </si>
  <si>
    <t>cln5.022</t>
  </si>
  <si>
    <t xml:space="preserve">c.974A&gt;G </t>
  </si>
  <si>
    <t> p.(Tyr325Cys)</t>
  </si>
  <si>
    <t>rs148862100</t>
  </si>
  <si>
    <t>Probably milder mutation</t>
  </si>
  <si>
    <t>c.1121A&gt;G</t>
  </si>
  <si>
    <t>p.(Tyr374Cys)</t>
  </si>
  <si>
    <t>cln5.025</t>
  </si>
  <si>
    <t>Intron 01</t>
  </si>
  <si>
    <t>c.173+8C&gt;T</t>
  </si>
  <si>
    <t>p.(?)</t>
  </si>
  <si>
    <t>No significant impact on splicing</t>
  </si>
  <si>
    <t>rs9565308</t>
  </si>
  <si>
    <t>c.320+8C&gt;T</t>
  </si>
  <si>
    <t>p.(=)</t>
  </si>
  <si>
    <t>cln5.027</t>
  </si>
  <si>
    <t>c.380_381insA</t>
  </si>
  <si>
    <t>p.(Gly128Trpfs*10)</t>
  </si>
  <si>
    <t>insertion</t>
  </si>
  <si>
    <t>c.527_528insA</t>
  </si>
  <si>
    <t>p.(Gly177Trpfs*10)</t>
  </si>
  <si>
    <t>cln5.029</t>
  </si>
  <si>
    <t xml:space="preserve">c.428A&gt;G </t>
  </si>
  <si>
    <t>p.(Asn143Ser)</t>
  </si>
  <si>
    <t>rs386833975</t>
  </si>
  <si>
    <t>c.575A&gt;G</t>
  </si>
  <si>
    <t>p.(Asn192Ser)</t>
  </si>
  <si>
    <t>cln5.030</t>
  </si>
  <si>
    <t>c.473G&gt;C</t>
  </si>
  <si>
    <t>p.(Trp158Ser)</t>
  </si>
  <si>
    <t>rs386833978 </t>
  </si>
  <si>
    <t>c.620G&gt;C</t>
  </si>
  <si>
    <t>p.(Trp207Ser)</t>
  </si>
  <si>
    <t>cln5.032</t>
  </si>
  <si>
    <t>c.760_947del</t>
  </si>
  <si>
    <t>p.(Thr254Cysfs*)</t>
  </si>
  <si>
    <t>c.907_1094del</t>
  </si>
  <si>
    <t>p.(Thr303Cysfs*10)</t>
  </si>
  <si>
    <t>cln5.033</t>
  </si>
  <si>
    <t>c.772del</t>
  </si>
  <si>
    <t>p.(Arg258fs</t>
  </si>
  <si>
    <t>rs386833982 </t>
  </si>
  <si>
    <t>c.919delA</t>
  </si>
  <si>
    <t>p.(Arg307Glufs*29</t>
  </si>
  <si>
    <t>cln5.034</t>
  </si>
  <si>
    <t>c.924_925del</t>
  </si>
  <si>
    <t>rs386833964</t>
  </si>
  <si>
    <t>c.1071_1072del</t>
  </si>
  <si>
    <t>cln5.035</t>
  </si>
  <si>
    <t>c.936del</t>
  </si>
  <si>
    <t>p.(Phe312Leufs*4)</t>
  </si>
  <si>
    <t>rs386833966</t>
  </si>
  <si>
    <t>c.1083del</t>
  </si>
  <si>
    <t>p.(Phe361Leufs*4)</t>
  </si>
  <si>
    <t>cln5.037</t>
  </si>
  <si>
    <t>3' UTR</t>
  </si>
  <si>
    <t>c.*33A&gt;G</t>
  </si>
  <si>
    <t>benign/likely benign</t>
  </si>
  <si>
    <t>rs9573974</t>
  </si>
  <si>
    <t>c.1224+33A&gt;G</t>
  </si>
  <si>
    <t>cln5.038</t>
  </si>
  <si>
    <t>c.-87C&gt;T </t>
  </si>
  <si>
    <t>Possibly damaging</t>
  </si>
  <si>
    <t>rs200353554 </t>
  </si>
  <si>
    <t>Staropoli et al 2012</t>
  </si>
  <si>
    <t>c.61C&gt;T</t>
  </si>
  <si>
    <t>p.(Pro21Ser)</t>
  </si>
  <si>
    <t>cln5.039</t>
  </si>
  <si>
    <t>c.76T&gt;C</t>
  </si>
  <si>
    <t>p.(Trp26Arg)</t>
  </si>
  <si>
    <t>rs199727787 </t>
  </si>
  <si>
    <t>c.223T&gt;C</t>
  </si>
  <si>
    <t>p.(Trp75Arg)</t>
  </si>
  <si>
    <t>cln5.040</t>
  </si>
  <si>
    <t xml:space="preserve">c.286C&gt;T </t>
  </si>
  <si>
    <t> p.(Arg96*)</t>
  </si>
  <si>
    <t>rs386833971</t>
  </si>
  <si>
    <t>c.433C&gt;T</t>
  </si>
  <si>
    <t>p.(Arg145*)</t>
  </si>
  <si>
    <t>cln5.041</t>
  </si>
  <si>
    <t>Intron 02</t>
  </si>
  <si>
    <t>c.339+5G&gt;C</t>
  </si>
  <si>
    <t>Broken WT Donor Site</t>
  </si>
  <si>
    <t>most probably affecting splicing</t>
  </si>
  <si>
    <t>c.486+5G&gt;C</t>
  </si>
  <si>
    <t>p.?</t>
  </si>
  <si>
    <t>cln5.042</t>
  </si>
  <si>
    <t>c.377T&gt;G</t>
  </si>
  <si>
    <t> p.(Leu126*)</t>
  </si>
  <si>
    <t>rs386833972</t>
  </si>
  <si>
    <t>c.524T&gt;G</t>
  </si>
  <si>
    <t>p.(Leu175*)</t>
  </si>
  <si>
    <t>cln5.043</t>
  </si>
  <si>
    <t xml:space="preserve">c.446T&gt;C </t>
  </si>
  <si>
    <t> p.(Leu149Pro)</t>
  </si>
  <si>
    <t>rs386833976</t>
  </si>
  <si>
    <t>c.593T&gt;C</t>
  </si>
  <si>
    <t>p.(Leu198Pro)</t>
  </si>
  <si>
    <t>cln5.044</t>
  </si>
  <si>
    <t xml:space="preserve">c.466C&gt;T </t>
  </si>
  <si>
    <t> p.(Pro156Ser)</t>
  </si>
  <si>
    <t>rs386833977</t>
  </si>
  <si>
    <t>Al-Kowari et al., 2011</t>
  </si>
  <si>
    <t>c.613C&gt;T</t>
  </si>
  <si>
    <t>p.(Pro205Ser)</t>
  </si>
  <si>
    <t>cln5.045</t>
  </si>
  <si>
    <t>Intron 02 - Intron 03</t>
  </si>
  <si>
    <t>c.339+141_565+2134del</t>
  </si>
  <si>
    <r>
      <rPr>
        <i/>
        <sz val="10"/>
        <rFont val="Calibri"/>
        <family val="2"/>
        <scheme val="minor"/>
      </rPr>
      <t>de novo</t>
    </r>
    <r>
      <rPr>
        <sz val="10"/>
        <rFont val="Calibri"/>
        <family val="2"/>
        <scheme val="minor"/>
      </rPr>
      <t xml:space="preserve"> mutation in patient of 2.8 kb del</t>
    </r>
  </si>
  <si>
    <t>c.486+139_712+2132del</t>
  </si>
  <si>
    <t>p.(Lys163Glufs*11)</t>
  </si>
  <si>
    <t>cln5.046</t>
  </si>
  <si>
    <t>c.547C&gt;T</t>
  </si>
  <si>
    <t>p.(Gln183*)</t>
  </si>
  <si>
    <t>rs869312751 </t>
  </si>
  <si>
    <t>Haddad et al., 2012</t>
  </si>
  <si>
    <t>c.694C&gt;T</t>
  </si>
  <si>
    <t>p.(Gln232*)</t>
  </si>
  <si>
    <t>cln5.047</t>
  </si>
  <si>
    <t xml:space="preserve">c.788G&gt;A </t>
  </si>
  <si>
    <t> p.(Ser263Asn)</t>
  </si>
  <si>
    <t>rs730882146</t>
  </si>
  <si>
    <t>Mancini et al., 2015</t>
  </si>
  <si>
    <t>c.935G&gt;A</t>
  </si>
  <si>
    <t>p.(Ser312Asn)</t>
  </si>
  <si>
    <t>cln5.048</t>
  </si>
  <si>
    <t>Williams (pers comm)</t>
  </si>
  <si>
    <t>c.594_600delinsTT; NP_006484.2:p.(Trp198CysfsTer5)</t>
  </si>
  <si>
    <t>This variant does not validate, and needs further attention</t>
  </si>
  <si>
    <t>c.741_747delinsTT</t>
  </si>
  <si>
    <t>p.(Trp247Cysfs*5)</t>
  </si>
  <si>
    <t>cln5.058</t>
  </si>
  <si>
    <t>c.280G&gt;T</t>
  </si>
  <si>
    <t>p.(Val94Phe)</t>
  </si>
  <si>
    <t>de Paiva et al. 2023</t>
  </si>
  <si>
    <t>Described as c.427G&gt;T; p.(Val94Phe) in paper; this nomenclature is using NM_006493.2 for c.DNA reference sequence and NP_006484.2 for protein sequence.</t>
  </si>
  <si>
    <t>NM_006493.2:c.427G&gt;T</t>
  </si>
  <si>
    <t>cln5.049</t>
  </si>
  <si>
    <t>c.187C&gt;T</t>
  </si>
  <si>
    <t>p.(Arg63Cys)</t>
  </si>
  <si>
    <t>probably damaging</t>
  </si>
  <si>
    <t>p.(Arg112Cys)</t>
  </si>
  <si>
    <t>cln5.050</t>
  </si>
  <si>
    <t>c.371del</t>
  </si>
  <si>
    <t>p.(Ser124Ilefs*3)</t>
  </si>
  <si>
    <t>cln5.051</t>
  </si>
  <si>
    <t>c.487G&gt;A</t>
  </si>
  <si>
    <t>p.(Ala163Thr)</t>
  </si>
  <si>
    <t>rs148544801</t>
  </si>
  <si>
    <t>Likely to be c.634G&gt;A (p.Ala163Thr) descirbed in Gowda et al. 2020 which likely uses the .2 transcript version for the c.DNA location, and the .4 protein version for the amino acid residue. position c.634 in the .4 transcript codes for Trp (TGG codon). It is imposible to go from Ala (GCN codon) to Trp through one point mutation.</t>
  </si>
  <si>
    <t>cln5.053</t>
  </si>
  <si>
    <t>c.340-1del</t>
  </si>
  <si>
    <t>Broken WT Acceptor Site</t>
  </si>
  <si>
    <t>cln5.054</t>
  </si>
  <si>
    <t>p.(Ser49Leufs*13)</t>
  </si>
  <si>
    <t>cln5.055</t>
  </si>
  <si>
    <t>c.339+4dup</t>
  </si>
  <si>
    <t>Lange et al. 2022</t>
  </si>
  <si>
    <t>cln5.056</t>
  </si>
  <si>
    <t>c.969_972del</t>
  </si>
  <si>
    <t>p.(Leu323fs)</t>
  </si>
  <si>
    <t>rs1304421147</t>
  </si>
  <si>
    <t>77000861_77000864del</t>
  </si>
  <si>
    <t>Duz 2020</t>
  </si>
  <si>
    <t>This is described as c.1113_1116del, however the nucleotide sequence data in the paper does not correspond with the reference sequence. This position given by VariantValidator. dbSNP describes as DELINS mutation</t>
  </si>
  <si>
    <t>cln5.057</t>
  </si>
  <si>
    <t>c.459G&gt;A</t>
  </si>
  <si>
    <t>p.(Met153Ile)</t>
  </si>
  <si>
    <t>benign</t>
  </si>
  <si>
    <t xml:space="preserve">rs144656959 </t>
  </si>
  <si>
    <t>Sergouniotis, pers comm</t>
  </si>
  <si>
    <t>c.123G&gt;A</t>
  </si>
  <si>
    <t>p.(Trp41*)</t>
  </si>
  <si>
    <t xml:space="preserve">Rus pers comm </t>
  </si>
  <si>
    <t>NM_006493.2:c.270G&gt;A</t>
  </si>
  <si>
    <t>cln5.059</t>
  </si>
  <si>
    <t xml:space="preserve">c.216del </t>
  </si>
  <si>
    <t>p.(Lys73Serfs*)</t>
  </si>
  <si>
    <t>NM_006493.2:c.363del</t>
  </si>
  <si>
    <t>cln5.060</t>
  </si>
  <si>
    <t>c.292C&gt;T</t>
  </si>
  <si>
    <t>p.(Gln98Ter)</t>
  </si>
  <si>
    <t>NM_006493.2:c.439C&gt;T</t>
  </si>
  <si>
    <t>cln5.061</t>
  </si>
  <si>
    <t>c.510_514dup</t>
  </si>
  <si>
    <t>p.(Asp172Valfs*)</t>
  </si>
  <si>
    <t>76996072_76996076dup</t>
  </si>
  <si>
    <t>NM_006493.2:c.657_661dup</t>
  </si>
  <si>
    <t>cln5.062</t>
  </si>
  <si>
    <t>c.675G&gt;A</t>
  </si>
  <si>
    <t>p.(Trp225Ter)</t>
  </si>
  <si>
    <t>rs1555274338</t>
  </si>
  <si>
    <t>NM_006493.2:c.822G&gt;A</t>
  </si>
  <si>
    <t>cln5.063</t>
  </si>
  <si>
    <t>Intron 03</t>
  </si>
  <si>
    <t>c.565+1G&gt;A</t>
  </si>
  <si>
    <t>rs1555274014</t>
  </si>
  <si>
    <t>NM_006493.2:c.712+1G&gt;A</t>
  </si>
  <si>
    <t>cln5.064</t>
  </si>
  <si>
    <t>c.398T&gt;G</t>
  </si>
  <si>
    <t>p.(Met133Arg)</t>
  </si>
  <si>
    <t>rs1419308949</t>
  </si>
  <si>
    <t>Jilani et al. 2019</t>
  </si>
  <si>
    <t>NM_006493.2:c.545T&gt;G</t>
  </si>
  <si>
    <t>cln5.065</t>
  </si>
  <si>
    <t>c.594G&gt;A</t>
  </si>
  <si>
    <t>p.(Trp198*)</t>
  </si>
  <si>
    <t>rs2034339711</t>
  </si>
  <si>
    <t>Parvin et al. 2019</t>
  </si>
  <si>
    <t>NM_006493.2:c.741G&gt;A</t>
  </si>
  <si>
    <t>c.741G&gt;A</t>
  </si>
  <si>
    <t>p.(Trp247*)</t>
  </si>
  <si>
    <t>Number of mutations</t>
  </si>
  <si>
    <t>Count of mutation types</t>
  </si>
  <si>
    <t>delins</t>
  </si>
  <si>
    <t>Count of other mutation information</t>
  </si>
  <si>
    <t>splice  acceptor variant</t>
  </si>
  <si>
    <t>splice  donor variant</t>
  </si>
  <si>
    <t>Clinvar classification</t>
  </si>
  <si>
    <t>Exon/Intron</t>
  </si>
  <si>
    <t>NOTES</t>
  </si>
  <si>
    <t>Mutation types</t>
  </si>
  <si>
    <t>These are at the DNA level (see https://varnomen.hgvs.org)</t>
  </si>
  <si>
    <t>Other mutation information</t>
  </si>
  <si>
    <t>This is at protein or RNA level (see https://varnomen.hgvs.org)</t>
  </si>
  <si>
    <t>This is as reported at the time that the variant is added to the table. Clinvar is constantly updated, so this information is subject to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</si>
</sst>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2"/>
      <color theme="1"/>
      <name val="Calibri"/>
      <family val="2"/>
      <scheme val="minor"/>
    </font>
    <font>
      <sz val="11"/>
      <name val="Calibri"/>
      <family val="2"/>
      <scheme val="minor"/>
    </font>
    <font>
      <u/>
      <sz val="11"/>
      <color theme="10"/>
      <name val="Calibri"/>
      <family val="2"/>
    </font>
    <font>
      <u/>
      <sz val="12"/>
      <color theme="11"/>
      <name val="Calibri"/>
      <family val="2"/>
      <scheme val="minor"/>
    </font>
    <font>
      <u/>
      <sz val="11"/>
      <color theme="10"/>
      <name val="Calibri"/>
      <family val="2"/>
      <scheme val="minor"/>
    </font>
    <font>
      <sz val="10"/>
      <name val="Verdana"/>
      <family val="2"/>
    </font>
    <font>
      <i/>
      <sz val="11"/>
      <name val="Calibri"/>
      <family val="2"/>
      <scheme val="minor"/>
    </font>
    <font>
      <sz val="11"/>
      <color rgb="FF000000"/>
      <name val="Calibri"/>
      <family val="2"/>
    </font>
    <font>
      <sz val="10"/>
      <name val="Calibri"/>
      <family val="2"/>
      <scheme val="minor"/>
    </font>
    <font>
      <sz val="10"/>
      <color theme="1"/>
      <name val="Calibri"/>
      <family val="2"/>
      <scheme val="minor"/>
    </font>
    <font>
      <u/>
      <sz val="10"/>
      <color theme="10"/>
      <name val="Calibri"/>
      <family val="2"/>
      <scheme val="minor"/>
    </font>
    <font>
      <u/>
      <sz val="10"/>
      <color theme="10"/>
      <name val="Calibri"/>
      <family val="2"/>
    </font>
    <font>
      <sz val="10"/>
      <name val="Calibri"/>
      <family val="2"/>
    </font>
    <font>
      <i/>
      <sz val="10"/>
      <name val="Calibri"/>
      <family val="2"/>
      <scheme val="minor"/>
    </font>
    <font>
      <sz val="10"/>
      <color rgb="FF000000"/>
      <name val="Calibri"/>
      <family val="2"/>
    </font>
    <font>
      <sz val="10"/>
      <color rgb="FF000000"/>
      <name val="Arial"/>
      <family val="2"/>
    </font>
    <font>
      <sz val="10"/>
      <color theme="0"/>
      <name val="Calibri"/>
      <family val="2"/>
      <scheme val="minor"/>
    </font>
    <font>
      <b/>
      <sz val="10"/>
      <color theme="0"/>
      <name val="Calibri"/>
      <family val="2"/>
      <scheme val="minor"/>
    </font>
    <font>
      <sz val="12"/>
      <name val="Calibri"/>
      <family val="2"/>
      <scheme val="minor"/>
    </font>
    <font>
      <sz val="12"/>
      <color rgb="FF000000"/>
      <name val="Calibri"/>
      <family val="2"/>
      <scheme val="minor"/>
    </font>
    <font>
      <sz val="8"/>
      <name val="Calibri"/>
      <family val="2"/>
      <scheme val="minor"/>
    </font>
    <font>
      <sz val="10"/>
      <color rgb="FF212121"/>
      <name val="Source Sans Pro"/>
      <family val="2"/>
    </font>
    <font>
      <sz val="11"/>
      <color rgb="FF212529"/>
      <name val="Arial"/>
      <family val="2"/>
    </font>
    <font>
      <sz val="12"/>
      <color rgb="FF212121"/>
      <name val="Cambria"/>
      <charset val="1"/>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cellStyleXfs>
  <cellXfs count="58">
    <xf numFmtId="0" fontId="0" fillId="0" borderId="0" xfId="0"/>
    <xf numFmtId="0" fontId="10" fillId="0" borderId="0" xfId="1" applyFont="1" applyBorder="1" applyAlignment="1" applyProtection="1">
      <alignment horizontal="center" vertical="top" wrapText="1"/>
    </xf>
    <xf numFmtId="0" fontId="11" fillId="0" borderId="0" xfId="1" applyFont="1" applyBorder="1" applyAlignment="1" applyProtection="1">
      <alignment horizontal="center" vertical="top" wrapText="1"/>
    </xf>
    <xf numFmtId="0" fontId="8" fillId="0" borderId="0" xfId="1" applyFont="1" applyBorder="1" applyAlignment="1" applyProtection="1">
      <alignment horizontal="center" vertical="top" wrapText="1"/>
    </xf>
    <xf numFmtId="0" fontId="8" fillId="0" borderId="0" xfId="1" applyFont="1" applyFill="1" applyBorder="1" applyAlignment="1" applyProtection="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3" fillId="0" borderId="0" xfId="0" applyFont="1" applyAlignment="1">
      <alignment horizontal="center" vertical="top" wrapText="1"/>
    </xf>
    <xf numFmtId="0" fontId="1" fillId="0" borderId="0" xfId="0" applyFont="1" applyAlignment="1">
      <alignment horizontal="center" vertical="top" wrapText="1"/>
    </xf>
    <xf numFmtId="0" fontId="15" fillId="0" borderId="0" xfId="0" applyFont="1" applyAlignment="1">
      <alignment horizontal="center" vertical="top" wrapText="1"/>
    </xf>
    <xf numFmtId="0" fontId="0" fillId="0" borderId="0" xfId="0" applyAlignment="1">
      <alignment horizontal="center" vertical="top" wrapText="1"/>
    </xf>
    <xf numFmtId="0" fontId="8" fillId="0" borderId="0" xfId="9" applyFont="1" applyAlignment="1">
      <alignment horizontal="center" vertical="top" wrapText="1"/>
    </xf>
    <xf numFmtId="0" fontId="9" fillId="0" borderId="0" xfId="0" applyFont="1" applyAlignment="1">
      <alignment horizontal="center" vertical="top" wrapText="1"/>
    </xf>
    <xf numFmtId="0" fontId="12" fillId="0" borderId="0" xfId="10" applyFont="1" applyAlignment="1">
      <alignment horizontal="left" vertical="top" wrapText="1"/>
    </xf>
    <xf numFmtId="0" fontId="14" fillId="0" borderId="0" xfId="0" applyFont="1" applyAlignment="1">
      <alignment horizontal="left" vertical="top" wrapText="1"/>
    </xf>
    <xf numFmtId="0" fontId="6" fillId="0" borderId="0" xfId="0" applyFont="1" applyAlignment="1">
      <alignment horizontal="center" vertical="top" wrapText="1"/>
    </xf>
    <xf numFmtId="0" fontId="1" fillId="0" borderId="0" xfId="0" applyFont="1" applyAlignment="1">
      <alignment horizontal="right" vertical="top" wrapText="1"/>
    </xf>
    <xf numFmtId="0" fontId="1" fillId="0" borderId="0" xfId="0" applyFont="1" applyAlignment="1">
      <alignment horizontal="right" vertical="top"/>
    </xf>
    <xf numFmtId="0" fontId="0" fillId="0" borderId="0" xfId="0" applyAlignment="1">
      <alignment vertical="top"/>
    </xf>
    <xf numFmtId="0" fontId="0" fillId="0" borderId="0" xfId="0" applyAlignment="1">
      <alignment horizontal="left" vertical="top"/>
    </xf>
    <xf numFmtId="0" fontId="4" fillId="0" borderId="0" xfId="1" applyFont="1" applyBorder="1" applyAlignment="1" applyProtection="1">
      <alignment horizontal="center" vertical="top" wrapText="1"/>
    </xf>
    <xf numFmtId="0" fontId="4" fillId="0" borderId="0" xfId="1" applyFont="1" applyBorder="1" applyAlignment="1" applyProtection="1">
      <alignment horizontal="center"/>
    </xf>
    <xf numFmtId="0" fontId="1" fillId="0" borderId="0" xfId="0" applyFont="1" applyAlignment="1">
      <alignment horizontal="left" vertical="center" wrapText="1"/>
    </xf>
    <xf numFmtId="0" fontId="2" fillId="0" borderId="0" xfId="1" applyBorder="1" applyAlignment="1" applyProtection="1">
      <alignment horizontal="center" vertical="center" wrapText="1"/>
    </xf>
    <xf numFmtId="0" fontId="2" fillId="0" borderId="0" xfId="1" applyFill="1" applyBorder="1" applyAlignment="1" applyProtection="1">
      <alignment horizontal="center" vertical="top"/>
    </xf>
    <xf numFmtId="0" fontId="1" fillId="0" borderId="0" xfId="0" applyFont="1" applyAlignment="1">
      <alignment horizontal="left" vertical="top" wrapText="1"/>
    </xf>
    <xf numFmtId="0" fontId="1" fillId="0" borderId="0" xfId="0" applyFont="1" applyAlignment="1">
      <alignment horizontal="left" vertical="top"/>
    </xf>
    <xf numFmtId="0" fontId="16" fillId="0" borderId="0" xfId="0" applyFont="1" applyAlignment="1">
      <alignment horizontal="center" vertical="top" wrapText="1"/>
    </xf>
    <xf numFmtId="0" fontId="0" fillId="0" borderId="0" xfId="0" applyAlignment="1">
      <alignment horizontal="right" vertical="top"/>
    </xf>
    <xf numFmtId="0" fontId="0" fillId="0" borderId="2" xfId="0" applyBorder="1" applyAlignment="1">
      <alignment vertical="top"/>
    </xf>
    <xf numFmtId="0" fontId="0" fillId="0" borderId="4" xfId="0" applyBorder="1" applyAlignment="1">
      <alignment vertical="top"/>
    </xf>
    <xf numFmtId="0" fontId="18" fillId="0" borderId="5" xfId="0" applyFont="1" applyBorder="1" applyAlignment="1">
      <alignment horizontal="center" vertical="top" wrapText="1"/>
    </xf>
    <xf numFmtId="0" fontId="18" fillId="0" borderId="6" xfId="0" applyFont="1" applyBorder="1" applyAlignment="1">
      <alignment horizontal="center" vertical="top" wrapText="1"/>
    </xf>
    <xf numFmtId="0" fontId="19" fillId="0" borderId="5" xfId="0" applyFont="1" applyBorder="1" applyAlignment="1">
      <alignment horizontal="center" vertical="top" wrapText="1"/>
    </xf>
    <xf numFmtId="0" fontId="0" fillId="0" borderId="4" xfId="0" applyBorder="1" applyAlignment="1">
      <alignment vertical="top" wrapText="1"/>
    </xf>
    <xf numFmtId="0" fontId="0" fillId="0" borderId="3" xfId="0" applyBorder="1" applyAlignment="1">
      <alignment horizontal="center" vertical="top"/>
    </xf>
    <xf numFmtId="0" fontId="0" fillId="0" borderId="7" xfId="0" applyBorder="1" applyAlignment="1">
      <alignment horizontal="center" vertical="top"/>
    </xf>
    <xf numFmtId="0" fontId="0" fillId="0" borderId="1" xfId="0" applyBorder="1" applyAlignment="1">
      <alignment horizontal="center" vertical="top"/>
    </xf>
    <xf numFmtId="0" fontId="0" fillId="0" borderId="8" xfId="0" applyBorder="1" applyAlignment="1">
      <alignment horizontal="center" vertical="top"/>
    </xf>
    <xf numFmtId="0" fontId="0" fillId="0" borderId="5" xfId="0" applyBorder="1" applyAlignment="1">
      <alignment horizontal="center" vertical="top" wrapText="1"/>
    </xf>
    <xf numFmtId="0" fontId="0" fillId="0" borderId="6" xfId="0" applyBorder="1" applyAlignment="1">
      <alignment horizontal="center" vertical="top" wrapText="1"/>
    </xf>
    <xf numFmtId="0" fontId="19" fillId="0" borderId="6" xfId="0" applyFont="1" applyBorder="1" applyAlignment="1">
      <alignment horizontal="center" vertical="top" wrapText="1"/>
    </xf>
    <xf numFmtId="0" fontId="19" fillId="0" borderId="0" xfId="0" applyFont="1" applyAlignment="1">
      <alignment horizontal="center" vertical="top" wrapText="1"/>
    </xf>
    <xf numFmtId="0" fontId="19" fillId="0" borderId="0" xfId="0" applyFont="1" applyAlignment="1">
      <alignment vertical="top"/>
    </xf>
    <xf numFmtId="0" fontId="0" fillId="0" borderId="5" xfId="0" applyBorder="1" applyAlignment="1">
      <alignment horizontal="center" vertical="top"/>
    </xf>
    <xf numFmtId="0" fontId="0" fillId="0" borderId="6" xfId="0" applyBorder="1" applyAlignment="1">
      <alignment horizontal="center" vertical="top"/>
    </xf>
    <xf numFmtId="0" fontId="8" fillId="2" borderId="0" xfId="0" applyFont="1" applyFill="1" applyAlignment="1">
      <alignment horizontal="center" vertical="top" wrapText="1"/>
    </xf>
    <xf numFmtId="0" fontId="21" fillId="0" borderId="0" xfId="0" applyFont="1"/>
    <xf numFmtId="0" fontId="8" fillId="2" borderId="0" xfId="9" applyFont="1" applyFill="1" applyAlignment="1">
      <alignment horizontal="center" vertical="top" wrapText="1"/>
    </xf>
    <xf numFmtId="0" fontId="8" fillId="2" borderId="0" xfId="1" applyFont="1" applyFill="1" applyBorder="1" applyAlignment="1" applyProtection="1">
      <alignment horizontal="center" vertical="top" wrapText="1"/>
    </xf>
    <xf numFmtId="0" fontId="22" fillId="0" borderId="0" xfId="0" applyFont="1"/>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Alignment="1">
      <alignment horizontal="center" vertical="top"/>
    </xf>
    <xf numFmtId="0" fontId="19" fillId="0" borderId="0" xfId="0" applyFont="1" applyAlignment="1">
      <alignment vertical="top" wrapText="1"/>
    </xf>
    <xf numFmtId="0" fontId="23" fillId="0" borderId="0" xfId="0" applyFont="1"/>
  </cellXfs>
  <cellStyles count="13">
    <cellStyle name="Followed Hyperlink" xfId="2" builtinId="9" hidden="1"/>
    <cellStyle name="Followed Hyperlink" xfId="3"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11" builtinId="9" hidden="1"/>
    <cellStyle name="Followed Hyperlink" xfId="12" builtinId="9" hidden="1"/>
    <cellStyle name="Hyperlink" xfId="1" builtinId="8"/>
    <cellStyle name="Normal" xfId="0" builtinId="0"/>
    <cellStyle name="Normal 2" xfId="9" xr:uid="{00000000-0005-0000-0000-00000A000000}"/>
    <cellStyle name="Normal 3" xfId="4" xr:uid="{00000000-0005-0000-0000-00000B000000}"/>
    <cellStyle name="Normal 4" xfId="10" xr:uid="{00000000-0005-0000-0000-00000C000000}"/>
  </cellStyles>
  <dxfs count="27">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protection locked="1" hidden="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border outline="0">
        <left style="thin">
          <color theme="7"/>
        </left>
        <right style="thin">
          <color theme="7"/>
        </right>
        <top style="thin">
          <color theme="7"/>
        </top>
        <bottom style="thin">
          <color theme="7"/>
        </bottom>
      </border>
    </dxf>
    <dxf>
      <font>
        <b val="0"/>
        <i val="0"/>
        <strike val="0"/>
        <condense val="0"/>
        <extend val="0"/>
        <outline val="0"/>
        <shadow val="0"/>
        <u val="none"/>
        <vertAlign val="baseline"/>
        <sz val="10"/>
        <color auto="1"/>
        <name val="Calibri"/>
        <family val="2"/>
        <scheme val="minor"/>
      </font>
      <alignment horizontal="center" vertical="top" textRotation="0" wrapText="1" indent="0" justifyLastLine="0" shrinkToFit="0" readingOrder="0"/>
    </dxf>
    <dxf>
      <font>
        <b/>
        <i val="0"/>
        <strike val="0"/>
        <condense val="0"/>
        <extend val="0"/>
        <outline val="0"/>
        <shadow val="0"/>
        <u val="none"/>
        <vertAlign val="baseline"/>
        <sz val="10"/>
        <color theme="0"/>
        <name val="Calibri"/>
        <family val="2"/>
        <scheme val="minor"/>
      </font>
      <fill>
        <patternFill patternType="none">
          <fgColor indexed="64"/>
          <bgColor auto="1"/>
        </patternFill>
      </fill>
      <alignment horizontal="center" vertical="top" textRotation="0" wrapText="1" indent="0" justifyLastLine="0" shrinkToFit="0" readingOrder="0"/>
    </dxf>
    <dxf>
      <font>
        <color rgb="FF9C0006"/>
      </font>
      <fill>
        <patternFill>
          <bgColor rgb="FFFFC7CE"/>
        </patternFill>
      </fill>
    </dxf>
    <dxf>
      <font>
        <color rgb="FF006100"/>
      </font>
      <fill>
        <patternFill>
          <bgColor rgb="FFC6EFCE"/>
        </patternFill>
      </fill>
    </dxf>
    <dxf>
      <font>
        <color theme="1"/>
      </font>
      <fill>
        <patternFill>
          <bgColor theme="6"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2A1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420B60C-9265-4DD7-8ECA-7133AE9A68D0}" name="Table3" displayName="Table3" ref="A12:P76" totalsRowShown="0" headerRowDxfId="18" dataDxfId="17" tableBorderDxfId="16">
  <autoFilter ref="A12:P76" xr:uid="{4420B60C-9265-4DD7-8ECA-7133AE9A68D0}"/>
  <tableColumns count="16">
    <tableColumn id="1" xr3:uid="{DB86451A-86D0-448F-8B45-03AACE2CA257}" name="Identifier" dataDxfId="15"/>
    <tableColumn id="2" xr3:uid="{43BA887A-CCDC-47CF-8B19-DA53BE88593B}" name="Location (NM_006493.4)" dataDxfId="14"/>
    <tableColumn id="3" xr3:uid="{1E9CCE9A-762A-4530-B46E-4987F86F8E08}" name="cDNA change (NM_006493.4)" dataDxfId="13"/>
    <tableColumn id="4" xr3:uid="{0FA7D3E7-D54C-40DC-B9D8-A181B2FEDBE3}" name="Amino acid change (NP_006484.2)" dataDxfId="12"/>
    <tableColumn id="5" xr3:uid="{D4808E15-1BBF-4B8C-9183-6997DF1E934B}" name="Type of Mutation - DNA" dataDxfId="11"/>
    <tableColumn id="6" xr3:uid="{FE24B9FA-EF39-477C-B7F0-C1FA71F16D9D}" name="additional mutation info" dataDxfId="10"/>
    <tableColumn id="7" xr3:uid="{CBEA1B64-CBFD-4245-831B-9D3FB0E43D6C}" name="Predicted functional effect" dataDxfId="9"/>
    <tableColumn id="8" xr3:uid="{75D3356E-CA16-4CD4-856F-D6924B41BF5A}" name="clinvar classification" dataDxfId="8"/>
    <tableColumn id="9" xr3:uid="{ECF2F7D2-04B8-4C7C-BE45-5B19DB355E14}" name="rs number" dataDxfId="7"/>
    <tableColumn id="10" xr3:uid="{51C87074-A80E-4EC3-87FB-88F23265E188}" name="contig position (GRCh38.p7)" dataDxfId="6"/>
    <tableColumn id="11" xr3:uid="{D24A13A2-6359-4A71-9D3B-2F6EF2041A5F}" name="Reference" dataDxfId="5" dataCellStyle="Hyperlink"/>
    <tableColumn id="12" xr3:uid="{491F1E35-465A-4272-908E-89D7087CF96E}" name="PMID" dataDxfId="4"/>
    <tableColumn id="13" xr3:uid="{766D7BC7-B8A1-4D24-AEB5-8F8BBD69C0F0}" name="Original description" dataDxfId="3"/>
    <tableColumn id="14" xr3:uid="{4E864616-B42D-4A03-B4CC-35D5C508D163}" name="Notes" dataDxfId="2"/>
    <tableColumn id="15" xr3:uid="{D7F1D0CA-E447-4B61-B954-995C107BB810}" name="location NM_00649.2" dataDxfId="1"/>
    <tableColumn id="16" xr3:uid="{3B68D15B-79E4-49EA-8F27-EABD6F0397FF}" name="Location in NP_006484.1"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ncbi.nlm.nih.gov/pubmed/20157158" TargetMode="External"/><Relationship Id="rId18" Type="http://schemas.openxmlformats.org/officeDocument/2006/relationships/hyperlink" Target="http://www.ncbi.nlm.nih.gov/pubmed/21447811" TargetMode="External"/><Relationship Id="rId26" Type="http://schemas.openxmlformats.org/officeDocument/2006/relationships/hyperlink" Target="http://www.ncbi.nlm.nih.gov/pubmed?term=17607606" TargetMode="External"/><Relationship Id="rId39" Type="http://schemas.openxmlformats.org/officeDocument/2006/relationships/hyperlink" Target="http://www.ncbi.nlm.nih.gov/pubmed?term=9662406" TargetMode="External"/><Relationship Id="rId21" Type="http://schemas.openxmlformats.org/officeDocument/2006/relationships/hyperlink" Target="http://www.ncbi.nlm.nih.gov/pubmed/20157158" TargetMode="External"/><Relationship Id="rId34" Type="http://schemas.openxmlformats.org/officeDocument/2006/relationships/hyperlink" Target="http://www.ncbi.nlm.nih.gov/pubmed/20157158" TargetMode="External"/><Relationship Id="rId42" Type="http://schemas.openxmlformats.org/officeDocument/2006/relationships/hyperlink" Target="https://www.ncbi.nlm.nih.gov/protein/NP_006484" TargetMode="External"/><Relationship Id="rId7" Type="http://schemas.openxmlformats.org/officeDocument/2006/relationships/hyperlink" Target="http://www.ncbi.nlm.nih.gov/pubmed?term=16814585" TargetMode="External"/><Relationship Id="rId2" Type="http://schemas.openxmlformats.org/officeDocument/2006/relationships/hyperlink" Target="http://www.ncbi.nlm.nih.gov/pubmed?term=20960661" TargetMode="External"/><Relationship Id="rId16" Type="http://schemas.openxmlformats.org/officeDocument/2006/relationships/hyperlink" Target="http://www.ncbi.nlm.nih.gov/pubmed?term=21990111" TargetMode="External"/><Relationship Id="rId29" Type="http://schemas.openxmlformats.org/officeDocument/2006/relationships/hyperlink" Target="http://www.ncbi.nlm.nih.gov/pubmed?term=21990111" TargetMode="External"/><Relationship Id="rId1" Type="http://schemas.openxmlformats.org/officeDocument/2006/relationships/hyperlink" Target="http://www.ncbi.nlm.nih.gov/gene/1203" TargetMode="External"/><Relationship Id="rId6" Type="http://schemas.openxmlformats.org/officeDocument/2006/relationships/hyperlink" Target="http://www.ncbi.nlm.nih.gov/pubmed?term=Pineda-Trujillo%20et%20al.%2C%20Neurology%3B%202005" TargetMode="External"/><Relationship Id="rId11" Type="http://schemas.openxmlformats.org/officeDocument/2006/relationships/hyperlink" Target="http://www.ncbi.nlm.nih.gov/pubmed/20157158" TargetMode="External"/><Relationship Id="rId24" Type="http://schemas.openxmlformats.org/officeDocument/2006/relationships/hyperlink" Target="http://www.ncbi.nlm.nih.gov/pubmed/20157158" TargetMode="External"/><Relationship Id="rId32" Type="http://schemas.openxmlformats.org/officeDocument/2006/relationships/hyperlink" Target="http://www.ncbi.nlm.nih.gov/pubmed/20157158" TargetMode="External"/><Relationship Id="rId37" Type="http://schemas.openxmlformats.org/officeDocument/2006/relationships/hyperlink" Target="https://www.ncbi.nlm.nih.gov/pubmed/20157158" TargetMode="External"/><Relationship Id="rId40" Type="http://schemas.openxmlformats.org/officeDocument/2006/relationships/hyperlink" Target="http://www.ncbi.nlm.nih.gov/pubmed?term=9662406" TargetMode="External"/><Relationship Id="rId45" Type="http://schemas.openxmlformats.org/officeDocument/2006/relationships/printerSettings" Target="../printerSettings/printerSettings1.bin"/><Relationship Id="rId5" Type="http://schemas.openxmlformats.org/officeDocument/2006/relationships/hyperlink" Target="http://www.ncbi.nlm.nih.gov/pubmed/20157158" TargetMode="External"/><Relationship Id="rId15" Type="http://schemas.openxmlformats.org/officeDocument/2006/relationships/hyperlink" Target="http://www.ncbi.nlm.nih.gov/pubmed?term=16814585" TargetMode="External"/><Relationship Id="rId23" Type="http://schemas.openxmlformats.org/officeDocument/2006/relationships/hyperlink" Target="http://www.ncbi.nlm.nih.gov/pubmed/20157158" TargetMode="External"/><Relationship Id="rId28" Type="http://schemas.openxmlformats.org/officeDocument/2006/relationships/hyperlink" Target="http://www.ncbi.nlm.nih.gov/pubmed?term=19201763" TargetMode="External"/><Relationship Id="rId36" Type="http://schemas.openxmlformats.org/officeDocument/2006/relationships/hyperlink" Target="http://www.ncbi.nlm.nih.gov/pubmed/25359263" TargetMode="External"/><Relationship Id="rId10" Type="http://schemas.openxmlformats.org/officeDocument/2006/relationships/hyperlink" Target="http://www.ncbi.nlm.nih.gov/pubmed?term=21990111" TargetMode="External"/><Relationship Id="rId19" Type="http://schemas.openxmlformats.org/officeDocument/2006/relationships/hyperlink" Target="http://www.ncbi.nlm.nih.gov/pubmed/23160995" TargetMode="External"/><Relationship Id="rId31" Type="http://schemas.openxmlformats.org/officeDocument/2006/relationships/hyperlink" Target="http://www.ncbi.nlm.nih.gov/pubmed?term=20960652" TargetMode="External"/><Relationship Id="rId44" Type="http://schemas.openxmlformats.org/officeDocument/2006/relationships/hyperlink" Target="http://www.ncbi.nlm.nih.gov/nuccore/NM_006493" TargetMode="External"/><Relationship Id="rId4" Type="http://schemas.openxmlformats.org/officeDocument/2006/relationships/hyperlink" Target="http://www.ncbi.nlm.nih.gov/pubmed?term=21990111" TargetMode="External"/><Relationship Id="rId9" Type="http://schemas.openxmlformats.org/officeDocument/2006/relationships/hyperlink" Target="http://www.ncbi.nlm.nih.gov/pubmed?term=21990111" TargetMode="External"/><Relationship Id="rId14" Type="http://schemas.openxmlformats.org/officeDocument/2006/relationships/hyperlink" Target="http://www.ncbi.nlm.nih.gov/pubmed/20157158" TargetMode="External"/><Relationship Id="rId22" Type="http://schemas.openxmlformats.org/officeDocument/2006/relationships/hyperlink" Target="http://www.ncbi.nlm.nih.gov/pubmed/20157158" TargetMode="External"/><Relationship Id="rId27" Type="http://schemas.openxmlformats.org/officeDocument/2006/relationships/hyperlink" Target="http://www.ncbi.nlm.nih.gov/pubmed/18684116" TargetMode="External"/><Relationship Id="rId30" Type="http://schemas.openxmlformats.org/officeDocument/2006/relationships/hyperlink" Target="http://www.ncbi.nlm.nih.gov/pubmed?term=19309691" TargetMode="External"/><Relationship Id="rId35" Type="http://schemas.openxmlformats.org/officeDocument/2006/relationships/hyperlink" Target="http://www.ncbi.nlm.nih.gov/pubmed?term=21990111" TargetMode="External"/><Relationship Id="rId43" Type="http://schemas.openxmlformats.org/officeDocument/2006/relationships/hyperlink" Target="http://www.ncbi.nlm.nih.gov/nuccore/NG_009064.1" TargetMode="External"/><Relationship Id="rId8" Type="http://schemas.openxmlformats.org/officeDocument/2006/relationships/hyperlink" Target="http://www.ncbi.nlm.nih.gov/pubmed/22727047" TargetMode="External"/><Relationship Id="rId3" Type="http://schemas.openxmlformats.org/officeDocument/2006/relationships/hyperlink" Target="http://www.ncbi.nlm.nih.gov/pubmed?term=21990111" TargetMode="External"/><Relationship Id="rId12" Type="http://schemas.openxmlformats.org/officeDocument/2006/relationships/hyperlink" Target="http://www.ncbi.nlm.nih.gov/pubmed/20157158" TargetMode="External"/><Relationship Id="rId17" Type="http://schemas.openxmlformats.org/officeDocument/2006/relationships/hyperlink" Target="http://www.ncbi.nlm.nih.gov/pubmed?term=22727047" TargetMode="External"/><Relationship Id="rId25" Type="http://schemas.openxmlformats.org/officeDocument/2006/relationships/hyperlink" Target="http://www.ncbi.nlm.nih.gov/pubmed?term=19309691" TargetMode="External"/><Relationship Id="rId33" Type="http://schemas.openxmlformats.org/officeDocument/2006/relationships/hyperlink" Target="http://www.ncbi.nlm.nih.gov/pubmed/20157158" TargetMode="External"/><Relationship Id="rId38" Type="http://schemas.openxmlformats.org/officeDocument/2006/relationships/hyperlink" Target="https://www.ncbi.nlm.nih.gov/pubmed/20157158" TargetMode="External"/><Relationship Id="rId46" Type="http://schemas.openxmlformats.org/officeDocument/2006/relationships/table" Target="../tables/table1.xml"/><Relationship Id="rId20" Type="http://schemas.openxmlformats.org/officeDocument/2006/relationships/hyperlink" Target="http://www.ncbi.nlm.nih.gov/pubmed?term=21990111" TargetMode="External"/><Relationship Id="rId41" Type="http://schemas.openxmlformats.org/officeDocument/2006/relationships/hyperlink" Target="http://www.ncbi.nlm.nih.gov/pubmed?term=219901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73785-9569-4872-8403-0CCE862F693F}">
  <dimension ref="A1:P81"/>
  <sheetViews>
    <sheetView tabSelected="1" zoomScale="80" zoomScaleNormal="80" zoomScaleSheetLayoutView="100" workbookViewId="0">
      <selection activeCell="L9" sqref="L9"/>
    </sheetView>
  </sheetViews>
  <sheetFormatPr defaultColWidth="9" defaultRowHeight="15.75"/>
  <cols>
    <col min="1" max="1" width="9" style="20"/>
    <col min="2" max="2" width="19.5" style="20" customWidth="1"/>
    <col min="3" max="3" width="22.625" style="20" customWidth="1"/>
    <col min="4" max="4" width="25.875" style="20" customWidth="1"/>
    <col min="5" max="5" width="18.625" style="30" customWidth="1"/>
    <col min="6" max="6" width="19.125" style="30" customWidth="1"/>
    <col min="7" max="7" width="20.625" style="30" customWidth="1"/>
    <col min="8" max="8" width="15.625" style="20" customWidth="1"/>
    <col min="9" max="9" width="14.5" style="20" customWidth="1"/>
    <col min="10" max="10" width="21.5" style="20" customWidth="1"/>
    <col min="11" max="11" width="9.625" style="20" customWidth="1"/>
    <col min="12" max="12" width="13.375" style="20" customWidth="1"/>
    <col min="13" max="13" width="25.25" style="20" customWidth="1"/>
    <col min="14" max="14" width="20.625" style="21" customWidth="1"/>
    <col min="15" max="15" width="17.125" style="20" customWidth="1"/>
    <col min="16" max="16" width="19.625" style="20" customWidth="1"/>
    <col min="17" max="16384" width="9" style="20"/>
  </cols>
  <sheetData>
    <row r="1" spans="1:16">
      <c r="A1" s="54" t="s">
        <v>0</v>
      </c>
      <c r="B1" s="54"/>
      <c r="C1" s="54"/>
      <c r="D1" s="17" t="s">
        <v>1</v>
      </c>
      <c r="E1" s="18"/>
      <c r="F1" s="18"/>
      <c r="G1" s="19"/>
    </row>
    <row r="2" spans="1:16">
      <c r="A2" s="54" t="s">
        <v>2</v>
      </c>
      <c r="B2" s="54"/>
      <c r="C2" s="54"/>
      <c r="D2" s="22">
        <v>1203</v>
      </c>
      <c r="E2" s="18"/>
      <c r="F2" s="18"/>
      <c r="G2" s="19"/>
    </row>
    <row r="3" spans="1:16">
      <c r="A3" s="54" t="s">
        <v>3</v>
      </c>
      <c r="B3" s="54"/>
      <c r="C3" s="54"/>
      <c r="D3" s="10" t="s">
        <v>4</v>
      </c>
      <c r="E3" s="18"/>
      <c r="F3" s="18"/>
      <c r="G3" s="19"/>
    </row>
    <row r="4" spans="1:16">
      <c r="A4" s="54" t="s">
        <v>5</v>
      </c>
      <c r="B4" s="54"/>
      <c r="C4" s="54"/>
      <c r="D4" s="23" t="s">
        <v>6</v>
      </c>
      <c r="E4" s="24" t="s">
        <v>7</v>
      </c>
      <c r="F4" s="19"/>
      <c r="G4"/>
    </row>
    <row r="5" spans="1:16">
      <c r="A5" s="55" t="s">
        <v>8</v>
      </c>
      <c r="B5" s="55"/>
      <c r="C5" s="55"/>
      <c r="D5" s="25" t="s">
        <v>9</v>
      </c>
      <c r="E5" s="24" t="s">
        <v>10</v>
      </c>
      <c r="F5" s="18"/>
      <c r="G5" s="19"/>
    </row>
    <row r="6" spans="1:16">
      <c r="A6" s="54" t="s">
        <v>11</v>
      </c>
      <c r="B6" s="54"/>
      <c r="C6" s="54"/>
      <c r="D6" s="26" t="s">
        <v>12</v>
      </c>
      <c r="E6" s="27" t="s">
        <v>13</v>
      </c>
      <c r="F6" s="18"/>
      <c r="G6" s="19"/>
    </row>
    <row r="7" spans="1:16" ht="45" customHeight="1">
      <c r="A7" s="54" t="s">
        <v>14</v>
      </c>
      <c r="B7" s="54"/>
      <c r="C7" s="54"/>
      <c r="D7" s="53" t="s">
        <v>15</v>
      </c>
      <c r="E7" s="53"/>
      <c r="F7" s="53"/>
      <c r="G7" s="53"/>
      <c r="H7" s="53"/>
    </row>
    <row r="8" spans="1:16">
      <c r="A8" s="10"/>
      <c r="B8" s="10"/>
      <c r="C8" s="10"/>
      <c r="D8" s="28" t="s">
        <v>16</v>
      </c>
      <c r="E8" s="18"/>
      <c r="F8" s="18"/>
      <c r="G8" s="19"/>
    </row>
    <row r="9" spans="1:16" ht="51" customHeight="1">
      <c r="A9" s="10"/>
      <c r="B9" s="10"/>
      <c r="C9" s="10"/>
      <c r="D9" s="53" t="s">
        <v>17</v>
      </c>
      <c r="E9" s="53"/>
      <c r="F9" s="53"/>
      <c r="G9" s="53"/>
      <c r="H9" s="53"/>
    </row>
    <row r="10" spans="1:16">
      <c r="A10" s="10"/>
      <c r="B10" s="10"/>
      <c r="C10" s="10"/>
      <c r="D10" s="28" t="s">
        <v>18</v>
      </c>
      <c r="E10" s="18"/>
      <c r="F10" s="18"/>
      <c r="G10" s="19"/>
    </row>
    <row r="12" spans="1:16" s="29" customFormat="1" ht="12.75">
      <c r="A12" s="7" t="s">
        <v>19</v>
      </c>
      <c r="B12" s="7" t="s">
        <v>20</v>
      </c>
      <c r="C12" s="7" t="s">
        <v>21</v>
      </c>
      <c r="D12" s="7" t="s">
        <v>22</v>
      </c>
      <c r="E12" s="7" t="s">
        <v>23</v>
      </c>
      <c r="F12" s="7" t="s">
        <v>24</v>
      </c>
      <c r="G12" s="7" t="s">
        <v>25</v>
      </c>
      <c r="H12" s="7" t="s">
        <v>26</v>
      </c>
      <c r="I12" s="7" t="s">
        <v>27</v>
      </c>
      <c r="J12" s="7" t="s">
        <v>28</v>
      </c>
      <c r="K12" s="7" t="s">
        <v>29</v>
      </c>
      <c r="L12" s="7" t="s">
        <v>30</v>
      </c>
      <c r="M12" s="7" t="s">
        <v>31</v>
      </c>
      <c r="N12" s="8" t="s">
        <v>32</v>
      </c>
      <c r="O12" s="7" t="s">
        <v>33</v>
      </c>
      <c r="P12" s="7" t="s">
        <v>34</v>
      </c>
    </row>
    <row r="13" spans="1:16" ht="89.25">
      <c r="A13" s="5" t="s">
        <v>35</v>
      </c>
      <c r="B13" s="5" t="s">
        <v>36</v>
      </c>
      <c r="C13" s="5" t="s">
        <v>37</v>
      </c>
      <c r="D13" s="5" t="s">
        <v>38</v>
      </c>
      <c r="E13" s="5" t="s">
        <v>39</v>
      </c>
      <c r="F13" s="5" t="s">
        <v>40</v>
      </c>
      <c r="G13" s="5" t="s">
        <v>41</v>
      </c>
      <c r="H13" s="5" t="s">
        <v>42</v>
      </c>
      <c r="I13" s="5" t="s">
        <v>43</v>
      </c>
      <c r="J13" s="5" t="s">
        <v>44</v>
      </c>
      <c r="K13" s="5" t="s">
        <v>45</v>
      </c>
      <c r="L13" s="5">
        <v>9662406</v>
      </c>
      <c r="M13" s="5"/>
      <c r="N13" s="15" t="s">
        <v>46</v>
      </c>
      <c r="O13" s="5" t="s">
        <v>47</v>
      </c>
      <c r="P13" s="5" t="s">
        <v>48</v>
      </c>
    </row>
    <row r="14" spans="1:16" ht="25.5">
      <c r="A14" s="5" t="s">
        <v>49</v>
      </c>
      <c r="B14" s="5" t="s">
        <v>50</v>
      </c>
      <c r="C14" s="5" t="s">
        <v>51</v>
      </c>
      <c r="D14" s="5" t="s">
        <v>52</v>
      </c>
      <c r="E14" s="5" t="s">
        <v>53</v>
      </c>
      <c r="F14" s="5" t="s">
        <v>40</v>
      </c>
      <c r="G14" s="5" t="s">
        <v>41</v>
      </c>
      <c r="H14" s="5" t="s">
        <v>42</v>
      </c>
      <c r="I14" s="5" t="s">
        <v>54</v>
      </c>
      <c r="J14" s="5">
        <v>76992176</v>
      </c>
      <c r="K14" s="5" t="s">
        <v>55</v>
      </c>
      <c r="L14" s="5">
        <v>20157158</v>
      </c>
      <c r="M14" s="5"/>
      <c r="N14" s="6"/>
      <c r="O14" s="5" t="s">
        <v>56</v>
      </c>
      <c r="P14" s="5" t="s">
        <v>57</v>
      </c>
    </row>
    <row r="15" spans="1:16" ht="25.5">
      <c r="A15" s="5" t="s">
        <v>58</v>
      </c>
      <c r="B15" s="5" t="s">
        <v>36</v>
      </c>
      <c r="C15" s="5" t="s">
        <v>59</v>
      </c>
      <c r="D15" s="5" t="s">
        <v>60</v>
      </c>
      <c r="E15" s="5" t="s">
        <v>53</v>
      </c>
      <c r="F15" s="5" t="s">
        <v>61</v>
      </c>
      <c r="G15" s="5" t="s">
        <v>62</v>
      </c>
      <c r="H15" s="5" t="s">
        <v>63</v>
      </c>
      <c r="I15" s="5" t="s">
        <v>64</v>
      </c>
      <c r="J15" s="5">
        <v>77000580</v>
      </c>
      <c r="K15" s="5" t="s">
        <v>45</v>
      </c>
      <c r="L15" s="1">
        <v>9662406</v>
      </c>
      <c r="M15" s="5"/>
      <c r="N15" s="6"/>
      <c r="O15" s="5" t="s">
        <v>65</v>
      </c>
      <c r="P15" s="5" t="s">
        <v>66</v>
      </c>
    </row>
    <row r="16" spans="1:16" ht="63.75">
      <c r="A16" s="5" t="s">
        <v>67</v>
      </c>
      <c r="B16" s="5" t="s">
        <v>68</v>
      </c>
      <c r="C16" s="5" t="s">
        <v>69</v>
      </c>
      <c r="D16" s="5" t="s">
        <v>70</v>
      </c>
      <c r="E16" s="5" t="s">
        <v>71</v>
      </c>
      <c r="F16" s="5" t="s">
        <v>72</v>
      </c>
      <c r="G16" s="5" t="s">
        <v>41</v>
      </c>
      <c r="H16" s="5" t="s">
        <v>73</v>
      </c>
      <c r="I16" s="5" t="s">
        <v>74</v>
      </c>
      <c r="J16" s="9">
        <v>76996083</v>
      </c>
      <c r="K16" s="5" t="s">
        <v>55</v>
      </c>
      <c r="L16" s="2">
        <v>20157158</v>
      </c>
      <c r="M16" s="5"/>
      <c r="N16" s="16" t="s">
        <v>75</v>
      </c>
      <c r="O16" s="5" t="s">
        <v>76</v>
      </c>
      <c r="P16" s="5" t="s">
        <v>77</v>
      </c>
    </row>
    <row r="17" spans="1:16" ht="38.25">
      <c r="A17" s="5" t="s">
        <v>78</v>
      </c>
      <c r="B17" s="5" t="s">
        <v>79</v>
      </c>
      <c r="C17" s="5" t="s">
        <v>80</v>
      </c>
      <c r="D17" s="5" t="s">
        <v>81</v>
      </c>
      <c r="E17" s="5" t="s">
        <v>53</v>
      </c>
      <c r="F17" s="5" t="s">
        <v>61</v>
      </c>
      <c r="G17" s="5" t="s">
        <v>62</v>
      </c>
      <c r="H17" s="5" t="s">
        <v>41</v>
      </c>
      <c r="I17" s="5" t="s">
        <v>82</v>
      </c>
      <c r="J17" s="5">
        <v>76995077</v>
      </c>
      <c r="K17" s="5" t="s">
        <v>83</v>
      </c>
      <c r="L17" s="1">
        <v>15728307</v>
      </c>
      <c r="M17" s="5"/>
      <c r="N17" s="6"/>
      <c r="O17" s="5" t="s">
        <v>84</v>
      </c>
      <c r="P17" s="5" t="s">
        <v>85</v>
      </c>
    </row>
    <row r="18" spans="1:16" ht="25.5">
      <c r="A18" s="5" t="s">
        <v>86</v>
      </c>
      <c r="B18" s="5" t="s">
        <v>68</v>
      </c>
      <c r="C18" s="5" t="s">
        <v>87</v>
      </c>
      <c r="D18" s="5" t="s">
        <v>88</v>
      </c>
      <c r="E18" s="5" t="s">
        <v>53</v>
      </c>
      <c r="F18" s="5" t="s">
        <v>40</v>
      </c>
      <c r="G18" s="5" t="s">
        <v>41</v>
      </c>
      <c r="H18" s="5" t="s">
        <v>89</v>
      </c>
      <c r="I18" s="5" t="s">
        <v>90</v>
      </c>
      <c r="J18" s="5">
        <v>76995980</v>
      </c>
      <c r="K18" s="5" t="s">
        <v>91</v>
      </c>
      <c r="L18" s="1">
        <v>16814585</v>
      </c>
      <c r="M18" s="5"/>
      <c r="N18" s="6"/>
      <c r="O18" s="5" t="s">
        <v>92</v>
      </c>
      <c r="P18" s="5" t="s">
        <v>93</v>
      </c>
    </row>
    <row r="19" spans="1:16" ht="38.25">
      <c r="A19" s="5" t="s">
        <v>94</v>
      </c>
      <c r="B19" s="5" t="s">
        <v>79</v>
      </c>
      <c r="C19" s="5" t="s">
        <v>95</v>
      </c>
      <c r="D19" s="5" t="s">
        <v>96</v>
      </c>
      <c r="E19" s="5" t="s">
        <v>53</v>
      </c>
      <c r="F19" s="5" t="s">
        <v>61</v>
      </c>
      <c r="G19" s="5" t="s">
        <v>62</v>
      </c>
      <c r="H19" s="5" t="s">
        <v>41</v>
      </c>
      <c r="I19" s="5" t="s">
        <v>82</v>
      </c>
      <c r="J19" s="5">
        <v>76995077</v>
      </c>
      <c r="K19" s="5" t="s">
        <v>91</v>
      </c>
      <c r="L19" s="3">
        <v>16814585</v>
      </c>
      <c r="M19" s="5"/>
      <c r="N19" s="6" t="s">
        <v>97</v>
      </c>
      <c r="O19" s="5" t="s">
        <v>98</v>
      </c>
      <c r="P19" s="5" t="s">
        <v>99</v>
      </c>
    </row>
    <row r="20" spans="1:16" ht="25.5">
      <c r="A20" s="5" t="s">
        <v>100</v>
      </c>
      <c r="B20" s="5" t="s">
        <v>68</v>
      </c>
      <c r="C20" s="5" t="s">
        <v>101</v>
      </c>
      <c r="D20" s="5" t="s">
        <v>102</v>
      </c>
      <c r="E20" s="5" t="s">
        <v>53</v>
      </c>
      <c r="F20" s="5" t="s">
        <v>40</v>
      </c>
      <c r="G20" s="5" t="s">
        <v>41</v>
      </c>
      <c r="H20" s="5" t="s">
        <v>73</v>
      </c>
      <c r="I20" s="5" t="s">
        <v>103</v>
      </c>
      <c r="J20" s="5">
        <v>76996086</v>
      </c>
      <c r="K20" s="5" t="s">
        <v>55</v>
      </c>
      <c r="L20" s="5">
        <v>20157158</v>
      </c>
      <c r="M20" s="5"/>
      <c r="N20" s="6"/>
      <c r="O20" s="5" t="s">
        <v>104</v>
      </c>
      <c r="P20" s="5" t="s">
        <v>105</v>
      </c>
    </row>
    <row r="21" spans="1:16" ht="25.5">
      <c r="A21" s="5" t="s">
        <v>106</v>
      </c>
      <c r="B21" s="5" t="s">
        <v>36</v>
      </c>
      <c r="C21" s="5" t="s">
        <v>107</v>
      </c>
      <c r="D21" s="5" t="s">
        <v>108</v>
      </c>
      <c r="E21" s="5" t="s">
        <v>39</v>
      </c>
      <c r="F21" s="5" t="s">
        <v>72</v>
      </c>
      <c r="G21" s="5" t="s">
        <v>41</v>
      </c>
      <c r="H21" s="5" t="s">
        <v>42</v>
      </c>
      <c r="I21" s="5" t="s">
        <v>109</v>
      </c>
      <c r="J21" s="5">
        <v>77000694</v>
      </c>
      <c r="K21" s="5" t="s">
        <v>110</v>
      </c>
      <c r="L21" s="1">
        <v>21990111</v>
      </c>
      <c r="M21" s="5"/>
      <c r="N21" s="6"/>
      <c r="O21" s="5" t="s">
        <v>111</v>
      </c>
      <c r="P21" s="5" t="s">
        <v>112</v>
      </c>
    </row>
    <row r="22" spans="1:16" ht="25.5">
      <c r="A22" s="5" t="s">
        <v>113</v>
      </c>
      <c r="B22" s="5" t="s">
        <v>36</v>
      </c>
      <c r="C22" s="5" t="s">
        <v>114</v>
      </c>
      <c r="D22" s="5" t="s">
        <v>115</v>
      </c>
      <c r="E22" s="5" t="s">
        <v>53</v>
      </c>
      <c r="F22" s="5" t="s">
        <v>61</v>
      </c>
      <c r="G22" s="5" t="s">
        <v>62</v>
      </c>
      <c r="H22" s="5" t="s">
        <v>89</v>
      </c>
      <c r="I22" s="5" t="s">
        <v>116</v>
      </c>
      <c r="J22" s="5">
        <v>77000517</v>
      </c>
      <c r="K22" s="5" t="s">
        <v>117</v>
      </c>
      <c r="L22" s="1">
        <v>17607606</v>
      </c>
      <c r="M22" s="5"/>
      <c r="N22" s="6"/>
      <c r="O22" s="5" t="s">
        <v>118</v>
      </c>
      <c r="P22" s="5" t="s">
        <v>119</v>
      </c>
    </row>
    <row r="23" spans="1:16" ht="25.5">
      <c r="A23" s="5" t="s">
        <v>120</v>
      </c>
      <c r="B23" s="5" t="s">
        <v>121</v>
      </c>
      <c r="C23" s="5" t="s">
        <v>122</v>
      </c>
      <c r="D23" s="5" t="s">
        <v>41</v>
      </c>
      <c r="E23" s="5" t="s">
        <v>53</v>
      </c>
      <c r="F23" s="5" t="s">
        <v>41</v>
      </c>
      <c r="G23" s="5" t="s">
        <v>123</v>
      </c>
      <c r="H23" s="5" t="s">
        <v>124</v>
      </c>
      <c r="I23" s="5" t="s">
        <v>125</v>
      </c>
      <c r="J23" s="5">
        <v>76991955</v>
      </c>
      <c r="K23" s="5" t="s">
        <v>110</v>
      </c>
      <c r="L23" s="1">
        <v>21990111</v>
      </c>
      <c r="M23" s="5"/>
      <c r="N23" s="6"/>
      <c r="O23" s="5" t="s">
        <v>126</v>
      </c>
      <c r="P23" s="5" t="s">
        <v>127</v>
      </c>
    </row>
    <row r="24" spans="1:16" ht="51">
      <c r="A24" s="5" t="s">
        <v>128</v>
      </c>
      <c r="B24" s="5" t="s">
        <v>36</v>
      </c>
      <c r="C24" s="5" t="s">
        <v>129</v>
      </c>
      <c r="D24" s="5" t="s">
        <v>130</v>
      </c>
      <c r="E24" s="5" t="s">
        <v>53</v>
      </c>
      <c r="F24" s="5" t="s">
        <v>61</v>
      </c>
      <c r="G24" s="5" t="s">
        <v>131</v>
      </c>
      <c r="H24" s="5" t="s">
        <v>63</v>
      </c>
      <c r="I24" s="5" t="s">
        <v>132</v>
      </c>
      <c r="J24" s="5">
        <v>77000471</v>
      </c>
      <c r="K24" s="5" t="s">
        <v>110</v>
      </c>
      <c r="L24" s="1">
        <v>21990111</v>
      </c>
      <c r="M24" s="5"/>
      <c r="N24" s="6" t="s">
        <v>133</v>
      </c>
      <c r="O24" s="5" t="s">
        <v>134</v>
      </c>
      <c r="P24" s="5" t="s">
        <v>135</v>
      </c>
    </row>
    <row r="25" spans="1:16" ht="25.5">
      <c r="A25" s="5" t="s">
        <v>136</v>
      </c>
      <c r="B25" s="5" t="s">
        <v>36</v>
      </c>
      <c r="C25" s="5" t="s">
        <v>137</v>
      </c>
      <c r="D25" s="5" t="s">
        <v>138</v>
      </c>
      <c r="E25" s="5" t="s">
        <v>39</v>
      </c>
      <c r="F25" s="5" t="s">
        <v>41</v>
      </c>
      <c r="G25" s="5" t="s">
        <v>41</v>
      </c>
      <c r="H25" s="5" t="s">
        <v>89</v>
      </c>
      <c r="I25" s="5" t="s">
        <v>139</v>
      </c>
      <c r="J25" s="5">
        <v>77000816</v>
      </c>
      <c r="K25" s="5" t="s">
        <v>140</v>
      </c>
      <c r="L25" s="5">
        <v>19309691</v>
      </c>
      <c r="M25" s="5"/>
      <c r="N25" s="6"/>
      <c r="O25" s="5" t="s">
        <v>141</v>
      </c>
      <c r="P25" s="5" t="s">
        <v>142</v>
      </c>
    </row>
    <row r="26" spans="1:16" ht="25.5">
      <c r="A26" s="5" t="s">
        <v>143</v>
      </c>
      <c r="B26" s="5" t="s">
        <v>68</v>
      </c>
      <c r="C26" s="5" t="s">
        <v>144</v>
      </c>
      <c r="D26" s="5" t="s">
        <v>145</v>
      </c>
      <c r="E26" s="5" t="s">
        <v>53</v>
      </c>
      <c r="F26" s="5" t="s">
        <v>61</v>
      </c>
      <c r="G26" s="5" t="s">
        <v>62</v>
      </c>
      <c r="H26" s="5" t="s">
        <v>41</v>
      </c>
      <c r="I26" s="5" t="s">
        <v>146</v>
      </c>
      <c r="J26" s="5">
        <v>76996034</v>
      </c>
      <c r="K26" s="5" t="s">
        <v>110</v>
      </c>
      <c r="L26" s="1">
        <v>21990111</v>
      </c>
      <c r="M26" s="5"/>
      <c r="N26" s="6"/>
      <c r="O26" s="5" t="s">
        <v>147</v>
      </c>
      <c r="P26" s="5" t="s">
        <v>148</v>
      </c>
    </row>
    <row r="27" spans="1:16" ht="25.5">
      <c r="A27" s="5" t="s">
        <v>149</v>
      </c>
      <c r="B27" s="5" t="s">
        <v>36</v>
      </c>
      <c r="C27" s="5" t="s">
        <v>150</v>
      </c>
      <c r="D27" s="5" t="s">
        <v>151</v>
      </c>
      <c r="E27" s="5" t="s">
        <v>53</v>
      </c>
      <c r="F27" s="5" t="s">
        <v>40</v>
      </c>
      <c r="G27" s="5" t="s">
        <v>41</v>
      </c>
      <c r="H27" s="5" t="s">
        <v>89</v>
      </c>
      <c r="I27" s="5" t="s">
        <v>152</v>
      </c>
      <c r="J27" s="5">
        <v>77000771</v>
      </c>
      <c r="K27" s="5" t="s">
        <v>153</v>
      </c>
      <c r="L27" s="1">
        <v>19201763</v>
      </c>
      <c r="M27" s="10"/>
      <c r="N27" s="6"/>
      <c r="O27" s="5" t="s">
        <v>154</v>
      </c>
      <c r="P27" s="5" t="s">
        <v>155</v>
      </c>
    </row>
    <row r="28" spans="1:16" ht="25.5">
      <c r="A28" s="5" t="s">
        <v>156</v>
      </c>
      <c r="B28" s="5" t="s">
        <v>36</v>
      </c>
      <c r="C28" s="5" t="s">
        <v>157</v>
      </c>
      <c r="D28" s="5" t="s">
        <v>158</v>
      </c>
      <c r="E28" s="5" t="s">
        <v>53</v>
      </c>
      <c r="F28" s="5" t="s">
        <v>40</v>
      </c>
      <c r="G28" s="5" t="s">
        <v>41</v>
      </c>
      <c r="H28" s="5" t="s">
        <v>89</v>
      </c>
      <c r="I28" s="5" t="s">
        <v>159</v>
      </c>
      <c r="J28" s="5">
        <v>77000799</v>
      </c>
      <c r="K28" s="5" t="s">
        <v>160</v>
      </c>
      <c r="L28" s="1">
        <v>18684116</v>
      </c>
      <c r="M28" s="5"/>
      <c r="N28" s="6"/>
      <c r="O28" s="5" t="s">
        <v>161</v>
      </c>
      <c r="P28" s="5" t="s">
        <v>162</v>
      </c>
    </row>
    <row r="29" spans="1:16" ht="25.5">
      <c r="A29" s="5" t="s">
        <v>163</v>
      </c>
      <c r="B29" s="5" t="s">
        <v>36</v>
      </c>
      <c r="C29" s="5" t="s">
        <v>164</v>
      </c>
      <c r="D29" s="5" t="s">
        <v>165</v>
      </c>
      <c r="E29" s="5" t="s">
        <v>53</v>
      </c>
      <c r="F29" s="5" t="s">
        <v>61</v>
      </c>
      <c r="G29" s="5" t="s">
        <v>62</v>
      </c>
      <c r="H29" s="5" t="s">
        <v>63</v>
      </c>
      <c r="I29" s="5" t="s">
        <v>166</v>
      </c>
      <c r="J29" s="5">
        <v>77000882</v>
      </c>
      <c r="K29" s="5" t="s">
        <v>140</v>
      </c>
      <c r="L29" s="1">
        <v>19309691</v>
      </c>
      <c r="M29" s="5"/>
      <c r="N29" s="6"/>
      <c r="O29" s="5" t="s">
        <v>167</v>
      </c>
      <c r="P29" s="5" t="s">
        <v>168</v>
      </c>
    </row>
    <row r="30" spans="1:16" ht="25.5">
      <c r="A30" s="5" t="s">
        <v>169</v>
      </c>
      <c r="B30" s="5" t="s">
        <v>50</v>
      </c>
      <c r="C30" s="5" t="s">
        <v>170</v>
      </c>
      <c r="D30" s="5" t="s">
        <v>171</v>
      </c>
      <c r="E30" s="5" t="s">
        <v>71</v>
      </c>
      <c r="F30" s="5" t="s">
        <v>72</v>
      </c>
      <c r="G30" s="5" t="s">
        <v>41</v>
      </c>
      <c r="H30" s="5" t="s">
        <v>89</v>
      </c>
      <c r="I30" s="5" t="s">
        <v>172</v>
      </c>
      <c r="J30" s="5">
        <v>76992238</v>
      </c>
      <c r="K30" s="5" t="s">
        <v>173</v>
      </c>
      <c r="L30" s="1">
        <v>20960661</v>
      </c>
      <c r="M30" s="5"/>
      <c r="N30" s="6"/>
      <c r="O30" s="5" t="s">
        <v>174</v>
      </c>
      <c r="P30" s="5" t="s">
        <v>175</v>
      </c>
    </row>
    <row r="31" spans="1:16" ht="25.5">
      <c r="A31" s="5" t="s">
        <v>176</v>
      </c>
      <c r="B31" s="5" t="s">
        <v>36</v>
      </c>
      <c r="C31" s="5" t="s">
        <v>177</v>
      </c>
      <c r="D31" s="5" t="s">
        <v>178</v>
      </c>
      <c r="E31" s="5" t="s">
        <v>39</v>
      </c>
      <c r="F31" s="5" t="s">
        <v>72</v>
      </c>
      <c r="G31" s="5" t="s">
        <v>41</v>
      </c>
      <c r="H31" s="5" t="s">
        <v>42</v>
      </c>
      <c r="I31" s="5" t="s">
        <v>179</v>
      </c>
      <c r="J31" s="5">
        <v>77000844</v>
      </c>
      <c r="K31" s="5" t="s">
        <v>180</v>
      </c>
      <c r="L31" s="1">
        <v>20960652</v>
      </c>
      <c r="M31" s="5"/>
      <c r="N31" s="6"/>
      <c r="O31" s="5" t="s">
        <v>181</v>
      </c>
      <c r="P31" s="5" t="s">
        <v>182</v>
      </c>
    </row>
    <row r="32" spans="1:16" ht="25.5">
      <c r="A32" s="5" t="s">
        <v>183</v>
      </c>
      <c r="B32" s="5" t="s">
        <v>79</v>
      </c>
      <c r="C32" s="5" t="s">
        <v>184</v>
      </c>
      <c r="D32" s="5" t="s">
        <v>185</v>
      </c>
      <c r="E32" s="5" t="s">
        <v>53</v>
      </c>
      <c r="F32" s="5" t="s">
        <v>61</v>
      </c>
      <c r="G32" s="5" t="s">
        <v>62</v>
      </c>
      <c r="H32" s="5" t="s">
        <v>186</v>
      </c>
      <c r="I32" s="5" t="s">
        <v>187</v>
      </c>
      <c r="J32" s="5">
        <v>76995119</v>
      </c>
      <c r="K32" s="5" t="s">
        <v>55</v>
      </c>
      <c r="L32" s="1">
        <v>20157158</v>
      </c>
      <c r="M32" s="5"/>
      <c r="N32" s="6"/>
      <c r="O32" s="5" t="s">
        <v>188</v>
      </c>
      <c r="P32" s="5" t="s">
        <v>189</v>
      </c>
    </row>
    <row r="33" spans="1:16" ht="25.5">
      <c r="A33" s="5" t="s">
        <v>190</v>
      </c>
      <c r="B33" s="5" t="s">
        <v>36</v>
      </c>
      <c r="C33" s="5" t="s">
        <v>191</v>
      </c>
      <c r="D33" s="5" t="s">
        <v>192</v>
      </c>
      <c r="E33" s="5" t="s">
        <v>53</v>
      </c>
      <c r="F33" s="5" t="s">
        <v>61</v>
      </c>
      <c r="G33" s="5" t="s">
        <v>62</v>
      </c>
      <c r="H33" s="5" t="s">
        <v>63</v>
      </c>
      <c r="I33" s="5" t="s">
        <v>193</v>
      </c>
      <c r="J33" s="5">
        <v>77000866</v>
      </c>
      <c r="K33" s="5" t="s">
        <v>55</v>
      </c>
      <c r="L33" s="1">
        <v>20157158</v>
      </c>
      <c r="M33" s="5"/>
      <c r="N33" s="6" t="s">
        <v>194</v>
      </c>
      <c r="O33" s="5" t="s">
        <v>195</v>
      </c>
      <c r="P33" s="5" t="s">
        <v>196</v>
      </c>
    </row>
    <row r="34" spans="1:16" ht="25.5">
      <c r="A34" s="5" t="s">
        <v>197</v>
      </c>
      <c r="B34" s="5" t="s">
        <v>198</v>
      </c>
      <c r="C34" s="5" t="s">
        <v>199</v>
      </c>
      <c r="D34" s="5" t="s">
        <v>200</v>
      </c>
      <c r="E34" s="5" t="s">
        <v>53</v>
      </c>
      <c r="F34" s="5" t="s">
        <v>41</v>
      </c>
      <c r="G34" s="5" t="s">
        <v>201</v>
      </c>
      <c r="H34" s="5" t="s">
        <v>124</v>
      </c>
      <c r="I34" s="5" t="s">
        <v>202</v>
      </c>
      <c r="J34" s="5">
        <v>76992279</v>
      </c>
      <c r="K34" s="5" t="s">
        <v>55</v>
      </c>
      <c r="L34" s="1">
        <v>20157158</v>
      </c>
      <c r="M34" s="5"/>
      <c r="N34" s="6"/>
      <c r="O34" s="5" t="s">
        <v>203</v>
      </c>
      <c r="P34" s="5" t="s">
        <v>204</v>
      </c>
    </row>
    <row r="35" spans="1:16" ht="25.5">
      <c r="A35" s="5" t="s">
        <v>205</v>
      </c>
      <c r="B35" s="5" t="s">
        <v>68</v>
      </c>
      <c r="C35" s="5" t="s">
        <v>206</v>
      </c>
      <c r="D35" s="5" t="s">
        <v>207</v>
      </c>
      <c r="E35" s="5" t="s">
        <v>208</v>
      </c>
      <c r="F35" s="5" t="s">
        <v>72</v>
      </c>
      <c r="G35" s="5" t="s">
        <v>41</v>
      </c>
      <c r="H35" s="5" t="s">
        <v>41</v>
      </c>
      <c r="I35" s="5" t="s">
        <v>41</v>
      </c>
      <c r="J35" s="5">
        <v>76995942</v>
      </c>
      <c r="K35" s="5" t="s">
        <v>55</v>
      </c>
      <c r="L35" s="1">
        <v>20157158</v>
      </c>
      <c r="M35" s="5"/>
      <c r="N35" s="6"/>
      <c r="O35" s="5" t="s">
        <v>209</v>
      </c>
      <c r="P35" s="5" t="s">
        <v>210</v>
      </c>
    </row>
    <row r="36" spans="1:16" ht="25.5">
      <c r="A36" s="5" t="s">
        <v>211</v>
      </c>
      <c r="B36" s="5" t="s">
        <v>68</v>
      </c>
      <c r="C36" s="5" t="s">
        <v>212</v>
      </c>
      <c r="D36" s="5" t="s">
        <v>213</v>
      </c>
      <c r="E36" s="5" t="s">
        <v>53</v>
      </c>
      <c r="F36" s="5" t="s">
        <v>61</v>
      </c>
      <c r="G36" s="5" t="s">
        <v>62</v>
      </c>
      <c r="H36" s="11" t="s">
        <v>89</v>
      </c>
      <c r="I36" s="5" t="s">
        <v>214</v>
      </c>
      <c r="J36" s="5">
        <v>76995990</v>
      </c>
      <c r="K36" s="5" t="s">
        <v>55</v>
      </c>
      <c r="L36" s="1">
        <v>20157158</v>
      </c>
      <c r="M36" s="5"/>
      <c r="N36" s="6"/>
      <c r="O36" s="5" t="s">
        <v>215</v>
      </c>
      <c r="P36" s="5" t="s">
        <v>216</v>
      </c>
    </row>
    <row r="37" spans="1:16" ht="25.5">
      <c r="A37" s="5" t="s">
        <v>217</v>
      </c>
      <c r="B37" s="5" t="s">
        <v>68</v>
      </c>
      <c r="C37" s="5" t="s">
        <v>218</v>
      </c>
      <c r="D37" s="5" t="s">
        <v>219</v>
      </c>
      <c r="E37" s="5" t="s">
        <v>53</v>
      </c>
      <c r="F37" s="5" t="s">
        <v>61</v>
      </c>
      <c r="G37" s="5" t="s">
        <v>62</v>
      </c>
      <c r="H37" s="5" t="s">
        <v>89</v>
      </c>
      <c r="I37" s="5" t="s">
        <v>220</v>
      </c>
      <c r="J37" s="5">
        <v>76996035</v>
      </c>
      <c r="K37" s="5" t="s">
        <v>55</v>
      </c>
      <c r="L37" s="1">
        <v>20157158</v>
      </c>
      <c r="M37" s="5"/>
      <c r="N37" s="6"/>
      <c r="O37" s="5" t="s">
        <v>221</v>
      </c>
      <c r="P37" s="5" t="s">
        <v>222</v>
      </c>
    </row>
    <row r="38" spans="1:16" ht="25.5">
      <c r="A38" s="5" t="s">
        <v>223</v>
      </c>
      <c r="B38" s="5" t="s">
        <v>36</v>
      </c>
      <c r="C38" s="5" t="s">
        <v>224</v>
      </c>
      <c r="D38" s="5" t="s">
        <v>225</v>
      </c>
      <c r="E38" s="5" t="s">
        <v>39</v>
      </c>
      <c r="F38" s="5" t="s">
        <v>72</v>
      </c>
      <c r="G38" s="5" t="s">
        <v>41</v>
      </c>
      <c r="H38" s="12" t="s">
        <v>41</v>
      </c>
      <c r="I38" s="5" t="s">
        <v>41</v>
      </c>
      <c r="J38" s="5">
        <v>77000651</v>
      </c>
      <c r="K38" s="5" t="s">
        <v>55</v>
      </c>
      <c r="L38" s="1">
        <v>20157158</v>
      </c>
      <c r="M38" s="5"/>
      <c r="N38" s="6"/>
      <c r="O38" s="5" t="s">
        <v>226</v>
      </c>
      <c r="P38" s="5" t="s">
        <v>227</v>
      </c>
    </row>
    <row r="39" spans="1:16" ht="25.5">
      <c r="A39" s="5" t="s">
        <v>228</v>
      </c>
      <c r="B39" s="5" t="s">
        <v>36</v>
      </c>
      <c r="C39" s="5" t="s">
        <v>229</v>
      </c>
      <c r="D39" s="5" t="s">
        <v>230</v>
      </c>
      <c r="E39" s="5" t="s">
        <v>39</v>
      </c>
      <c r="F39" s="5" t="s">
        <v>72</v>
      </c>
      <c r="G39" s="5" t="s">
        <v>41</v>
      </c>
      <c r="H39" s="11" t="s">
        <v>89</v>
      </c>
      <c r="I39" s="5" t="s">
        <v>231</v>
      </c>
      <c r="J39" s="5">
        <v>77000662</v>
      </c>
      <c r="K39" s="5" t="s">
        <v>55</v>
      </c>
      <c r="L39" s="1">
        <v>20157158</v>
      </c>
      <c r="M39" s="5"/>
      <c r="N39" s="6"/>
      <c r="O39" s="5" t="s">
        <v>232</v>
      </c>
      <c r="P39" s="5" t="s">
        <v>233</v>
      </c>
    </row>
    <row r="40" spans="1:16" ht="25.5">
      <c r="A40" s="5" t="s">
        <v>234</v>
      </c>
      <c r="B40" s="5" t="s">
        <v>36</v>
      </c>
      <c r="C40" s="5" t="s">
        <v>235</v>
      </c>
      <c r="D40" s="5" t="s">
        <v>138</v>
      </c>
      <c r="E40" s="5" t="s">
        <v>39</v>
      </c>
      <c r="F40" s="5" t="s">
        <v>72</v>
      </c>
      <c r="G40" s="5" t="s">
        <v>41</v>
      </c>
      <c r="H40" s="5" t="s">
        <v>42</v>
      </c>
      <c r="I40" s="5" t="s">
        <v>236</v>
      </c>
      <c r="J40" s="5">
        <v>77000812</v>
      </c>
      <c r="K40" s="5" t="s">
        <v>55</v>
      </c>
      <c r="L40" s="5">
        <v>20157158</v>
      </c>
      <c r="M40" s="5"/>
      <c r="N40" s="6"/>
      <c r="O40" s="5" t="s">
        <v>237</v>
      </c>
      <c r="P40" s="5" t="s">
        <v>142</v>
      </c>
    </row>
    <row r="41" spans="1:16" ht="25.5">
      <c r="A41" s="5" t="s">
        <v>238</v>
      </c>
      <c r="B41" s="5" t="s">
        <v>36</v>
      </c>
      <c r="C41" s="5" t="s">
        <v>239</v>
      </c>
      <c r="D41" s="5" t="s">
        <v>240</v>
      </c>
      <c r="E41" s="5" t="s">
        <v>39</v>
      </c>
      <c r="F41" s="5" t="s">
        <v>72</v>
      </c>
      <c r="G41" s="5" t="s">
        <v>41</v>
      </c>
      <c r="H41" s="5" t="s">
        <v>42</v>
      </c>
      <c r="I41" s="5" t="s">
        <v>241</v>
      </c>
      <c r="J41" s="5">
        <v>77000823</v>
      </c>
      <c r="K41" s="5" t="s">
        <v>55</v>
      </c>
      <c r="L41" s="1">
        <v>20157158</v>
      </c>
      <c r="M41" s="5"/>
      <c r="N41" s="6"/>
      <c r="O41" s="5" t="s">
        <v>242</v>
      </c>
      <c r="P41" s="5" t="s">
        <v>243</v>
      </c>
    </row>
    <row r="42" spans="1:16" ht="25.5">
      <c r="A42" s="5" t="s">
        <v>244</v>
      </c>
      <c r="B42" s="5" t="s">
        <v>245</v>
      </c>
      <c r="C42" s="5" t="s">
        <v>246</v>
      </c>
      <c r="D42" s="5" t="s">
        <v>200</v>
      </c>
      <c r="E42" s="5" t="s">
        <v>53</v>
      </c>
      <c r="F42" s="5" t="s">
        <v>41</v>
      </c>
      <c r="G42" s="5" t="s">
        <v>123</v>
      </c>
      <c r="H42" s="5" t="s">
        <v>247</v>
      </c>
      <c r="I42" s="5" t="s">
        <v>248</v>
      </c>
      <c r="J42" s="5">
        <v>77001002</v>
      </c>
      <c r="K42" s="5" t="s">
        <v>55</v>
      </c>
      <c r="L42" s="1">
        <v>20157158</v>
      </c>
      <c r="M42" s="5"/>
      <c r="N42" s="6"/>
      <c r="O42" s="5" t="s">
        <v>249</v>
      </c>
      <c r="P42" s="5" t="s">
        <v>204</v>
      </c>
    </row>
    <row r="43" spans="1:16" ht="25.5">
      <c r="A43" s="5" t="s">
        <v>250</v>
      </c>
      <c r="B43" s="5" t="s">
        <v>121</v>
      </c>
      <c r="C43" s="5" t="s">
        <v>251</v>
      </c>
      <c r="D43" s="5" t="s">
        <v>200</v>
      </c>
      <c r="E43" s="5" t="s">
        <v>53</v>
      </c>
      <c r="F43" s="5" t="s">
        <v>41</v>
      </c>
      <c r="G43" s="5" t="s">
        <v>252</v>
      </c>
      <c r="H43" s="5" t="s">
        <v>63</v>
      </c>
      <c r="I43" s="5" t="s">
        <v>253</v>
      </c>
      <c r="J43" s="5">
        <v>76992012</v>
      </c>
      <c r="K43" s="5" t="s">
        <v>254</v>
      </c>
      <c r="L43" s="1">
        <v>22727047</v>
      </c>
      <c r="M43" s="5"/>
      <c r="N43"/>
      <c r="O43" s="5" t="s">
        <v>255</v>
      </c>
      <c r="P43" s="5" t="s">
        <v>256</v>
      </c>
    </row>
    <row r="44" spans="1:16" ht="25.5">
      <c r="A44" s="5" t="s">
        <v>257</v>
      </c>
      <c r="B44" s="5" t="s">
        <v>50</v>
      </c>
      <c r="C44" s="5" t="s">
        <v>258</v>
      </c>
      <c r="D44" s="5" t="s">
        <v>259</v>
      </c>
      <c r="E44" s="5" t="s">
        <v>53</v>
      </c>
      <c r="F44" s="5" t="s">
        <v>61</v>
      </c>
      <c r="G44" s="5" t="s">
        <v>62</v>
      </c>
      <c r="H44" s="5" t="s">
        <v>63</v>
      </c>
      <c r="I44" s="5" t="s">
        <v>260</v>
      </c>
      <c r="J44" s="5">
        <v>76992174</v>
      </c>
      <c r="K44" s="5" t="s">
        <v>110</v>
      </c>
      <c r="L44" s="1">
        <v>21990111</v>
      </c>
      <c r="M44" s="5"/>
      <c r="N44" s="6"/>
      <c r="O44" s="5" t="s">
        <v>261</v>
      </c>
      <c r="P44" s="5" t="s">
        <v>262</v>
      </c>
    </row>
    <row r="45" spans="1:16" ht="25.5">
      <c r="A45" s="5" t="s">
        <v>263</v>
      </c>
      <c r="B45" s="5" t="s">
        <v>79</v>
      </c>
      <c r="C45" s="5" t="s">
        <v>264</v>
      </c>
      <c r="D45" s="5" t="s">
        <v>265</v>
      </c>
      <c r="E45" s="5" t="s">
        <v>53</v>
      </c>
      <c r="F45" s="5" t="s">
        <v>40</v>
      </c>
      <c r="G45" s="5" t="s">
        <v>41</v>
      </c>
      <c r="H45" s="5" t="s">
        <v>73</v>
      </c>
      <c r="I45" s="5" t="s">
        <v>266</v>
      </c>
      <c r="J45" s="5">
        <v>76995175</v>
      </c>
      <c r="K45" s="5" t="s">
        <v>110</v>
      </c>
      <c r="L45" s="1">
        <v>21990111</v>
      </c>
      <c r="M45" s="5"/>
      <c r="N45" s="6"/>
      <c r="O45" s="5" t="s">
        <v>267</v>
      </c>
      <c r="P45" s="5" t="s">
        <v>268</v>
      </c>
    </row>
    <row r="46" spans="1:16" ht="25.5">
      <c r="A46" s="5" t="s">
        <v>269</v>
      </c>
      <c r="B46" s="5" t="s">
        <v>270</v>
      </c>
      <c r="C46" s="5" t="s">
        <v>271</v>
      </c>
      <c r="D46" s="5" t="s">
        <v>200</v>
      </c>
      <c r="E46" s="5" t="s">
        <v>53</v>
      </c>
      <c r="F46" s="5" t="s">
        <v>272</v>
      </c>
      <c r="G46" s="5" t="s">
        <v>273</v>
      </c>
      <c r="H46" s="5" t="s">
        <v>186</v>
      </c>
      <c r="I46" s="5" t="s">
        <v>41</v>
      </c>
      <c r="J46" s="5">
        <v>76995233</v>
      </c>
      <c r="K46" s="5" t="s">
        <v>110</v>
      </c>
      <c r="L46" s="1">
        <v>21990111</v>
      </c>
      <c r="M46" s="5"/>
      <c r="N46" s="6"/>
      <c r="O46" s="5" t="s">
        <v>274</v>
      </c>
      <c r="P46" s="5" t="s">
        <v>275</v>
      </c>
    </row>
    <row r="47" spans="1:16" ht="25.5">
      <c r="A47" s="5" t="s">
        <v>276</v>
      </c>
      <c r="B47" s="5" t="s">
        <v>68</v>
      </c>
      <c r="C47" s="5" t="s">
        <v>277</v>
      </c>
      <c r="D47" s="5" t="s">
        <v>278</v>
      </c>
      <c r="E47" s="5" t="s">
        <v>53</v>
      </c>
      <c r="F47" s="5" t="s">
        <v>40</v>
      </c>
      <c r="G47" s="5" t="s">
        <v>41</v>
      </c>
      <c r="H47" s="5" t="s">
        <v>73</v>
      </c>
      <c r="I47" s="5" t="s">
        <v>279</v>
      </c>
      <c r="J47" s="5">
        <v>76995939</v>
      </c>
      <c r="K47" s="5" t="s">
        <v>110</v>
      </c>
      <c r="L47" s="1">
        <v>21990111</v>
      </c>
      <c r="M47" s="5"/>
      <c r="N47" s="6"/>
      <c r="O47" s="5" t="s">
        <v>280</v>
      </c>
      <c r="P47" s="5" t="s">
        <v>281</v>
      </c>
    </row>
    <row r="48" spans="1:16" ht="25.5">
      <c r="A48" s="5" t="s">
        <v>282</v>
      </c>
      <c r="B48" s="5" t="s">
        <v>68</v>
      </c>
      <c r="C48" s="5" t="s">
        <v>283</v>
      </c>
      <c r="D48" s="5" t="s">
        <v>284</v>
      </c>
      <c r="E48" s="5" t="s">
        <v>53</v>
      </c>
      <c r="F48" s="5" t="s">
        <v>61</v>
      </c>
      <c r="G48" s="5" t="s">
        <v>62</v>
      </c>
      <c r="H48" s="5" t="s">
        <v>186</v>
      </c>
      <c r="I48" s="5" t="s">
        <v>285</v>
      </c>
      <c r="J48" s="5">
        <v>76996008</v>
      </c>
      <c r="K48" s="5" t="s">
        <v>110</v>
      </c>
      <c r="L48" s="1">
        <v>21990111</v>
      </c>
      <c r="M48" s="5"/>
      <c r="N48" s="6"/>
      <c r="O48" s="5" t="s">
        <v>286</v>
      </c>
      <c r="P48" s="5" t="s">
        <v>287</v>
      </c>
    </row>
    <row r="49" spans="1:16" ht="25.5">
      <c r="A49" s="5" t="s">
        <v>288</v>
      </c>
      <c r="B49" s="5" t="s">
        <v>68</v>
      </c>
      <c r="C49" s="5" t="s">
        <v>289</v>
      </c>
      <c r="D49" s="5" t="s">
        <v>290</v>
      </c>
      <c r="E49" s="5" t="s">
        <v>53</v>
      </c>
      <c r="F49" s="5" t="s">
        <v>61</v>
      </c>
      <c r="G49" s="5" t="s">
        <v>62</v>
      </c>
      <c r="H49" s="5" t="s">
        <v>89</v>
      </c>
      <c r="I49" s="5" t="s">
        <v>291</v>
      </c>
      <c r="J49" s="5">
        <v>76996028</v>
      </c>
      <c r="K49" s="5" t="s">
        <v>292</v>
      </c>
      <c r="L49" s="1">
        <v>21447811</v>
      </c>
      <c r="M49" s="5"/>
      <c r="N49" s="6"/>
      <c r="O49" s="5" t="s">
        <v>293</v>
      </c>
      <c r="P49" s="5" t="s">
        <v>294</v>
      </c>
    </row>
    <row r="50" spans="1:16" ht="25.5">
      <c r="A50" s="5" t="s">
        <v>295</v>
      </c>
      <c r="B50" s="5" t="s">
        <v>296</v>
      </c>
      <c r="C50" s="5" t="s">
        <v>297</v>
      </c>
      <c r="D50" s="5" t="s">
        <v>200</v>
      </c>
      <c r="E50" s="5" t="s">
        <v>39</v>
      </c>
      <c r="F50" s="5" t="s">
        <v>41</v>
      </c>
      <c r="G50" s="5" t="s">
        <v>41</v>
      </c>
      <c r="H50" s="5" t="s">
        <v>41</v>
      </c>
      <c r="I50" s="5" t="s">
        <v>41</v>
      </c>
      <c r="J50" s="5">
        <v>76995365</v>
      </c>
      <c r="K50" s="13" t="s">
        <v>254</v>
      </c>
      <c r="L50" s="2">
        <v>22727047</v>
      </c>
      <c r="M50" s="5"/>
      <c r="N50" s="6" t="s">
        <v>298</v>
      </c>
      <c r="O50" s="5" t="s">
        <v>299</v>
      </c>
      <c r="P50" s="5" t="s">
        <v>300</v>
      </c>
    </row>
    <row r="51" spans="1:16" ht="25.5">
      <c r="A51" s="5" t="s">
        <v>301</v>
      </c>
      <c r="B51" s="5" t="s">
        <v>68</v>
      </c>
      <c r="C51" s="5" t="s">
        <v>302</v>
      </c>
      <c r="D51" s="5" t="s">
        <v>303</v>
      </c>
      <c r="E51" s="5" t="s">
        <v>53</v>
      </c>
      <c r="F51" s="5" t="s">
        <v>40</v>
      </c>
      <c r="G51" s="5" t="s">
        <v>41</v>
      </c>
      <c r="H51" s="5" t="s">
        <v>42</v>
      </c>
      <c r="I51" s="5" t="s">
        <v>304</v>
      </c>
      <c r="J51" s="5">
        <v>76996109</v>
      </c>
      <c r="K51" s="13" t="s">
        <v>305</v>
      </c>
      <c r="L51" s="2">
        <v>23160995</v>
      </c>
      <c r="M51" s="5"/>
      <c r="N51" s="6"/>
      <c r="O51" s="5" t="s">
        <v>306</v>
      </c>
      <c r="P51" s="5" t="s">
        <v>307</v>
      </c>
    </row>
    <row r="52" spans="1:16" ht="25.5">
      <c r="A52" s="5" t="s">
        <v>308</v>
      </c>
      <c r="B52" s="5" t="s">
        <v>36</v>
      </c>
      <c r="C52" s="5" t="s">
        <v>309</v>
      </c>
      <c r="D52" s="5" t="s">
        <v>310</v>
      </c>
      <c r="E52" s="5" t="s">
        <v>53</v>
      </c>
      <c r="F52" s="5" t="s">
        <v>61</v>
      </c>
      <c r="G52" s="5" t="s">
        <v>62</v>
      </c>
      <c r="H52" s="5" t="s">
        <v>42</v>
      </c>
      <c r="I52" s="5" t="s">
        <v>311</v>
      </c>
      <c r="J52" s="5">
        <v>77000680</v>
      </c>
      <c r="K52" s="14" t="s">
        <v>312</v>
      </c>
      <c r="L52" s="2">
        <v>25359263</v>
      </c>
      <c r="M52" s="5"/>
      <c r="N52" s="6"/>
      <c r="O52" s="5" t="s">
        <v>313</v>
      </c>
      <c r="P52" s="5" t="s">
        <v>314</v>
      </c>
    </row>
    <row r="53" spans="1:16" ht="38.25">
      <c r="A53" s="5" t="s">
        <v>315</v>
      </c>
      <c r="B53" s="48"/>
      <c r="C53" s="48"/>
      <c r="D53" s="48"/>
      <c r="E53" s="48"/>
      <c r="F53" s="48"/>
      <c r="G53" s="48"/>
      <c r="H53" s="48"/>
      <c r="I53" s="48"/>
      <c r="J53" s="48"/>
      <c r="K53" s="50" t="s">
        <v>316</v>
      </c>
      <c r="L53" s="51" t="s">
        <v>41</v>
      </c>
      <c r="M53" s="48" t="s">
        <v>317</v>
      </c>
      <c r="N53" s="6" t="s">
        <v>318</v>
      </c>
      <c r="O53" s="5" t="s">
        <v>319</v>
      </c>
      <c r="P53" s="5" t="s">
        <v>320</v>
      </c>
    </row>
    <row r="54" spans="1:16" ht="76.5">
      <c r="A54" s="5" t="s">
        <v>321</v>
      </c>
      <c r="B54" s="5" t="s">
        <v>79</v>
      </c>
      <c r="C54" s="5" t="s">
        <v>322</v>
      </c>
      <c r="D54" s="5" t="s">
        <v>323</v>
      </c>
      <c r="E54" s="5" t="s">
        <v>53</v>
      </c>
      <c r="F54" s="5" t="s">
        <v>61</v>
      </c>
      <c r="G54" s="5" t="s">
        <v>62</v>
      </c>
      <c r="H54" s="5" t="s">
        <v>41</v>
      </c>
      <c r="I54" s="5" t="s">
        <v>41</v>
      </c>
      <c r="J54" s="5">
        <v>76995076</v>
      </c>
      <c r="K54" s="3" t="s">
        <v>324</v>
      </c>
      <c r="L54" s="5">
        <v>36737246</v>
      </c>
      <c r="M54" s="6" t="s">
        <v>325</v>
      </c>
      <c r="N54" s="6"/>
      <c r="O54" s="3" t="s">
        <v>326</v>
      </c>
      <c r="P54" s="5"/>
    </row>
    <row r="55" spans="1:16" ht="25.5">
      <c r="A55" s="5" t="s">
        <v>327</v>
      </c>
      <c r="B55" s="5" t="s">
        <v>79</v>
      </c>
      <c r="C55" s="5" t="s">
        <v>328</v>
      </c>
      <c r="D55" s="5" t="s">
        <v>329</v>
      </c>
      <c r="E55" s="5" t="s">
        <v>53</v>
      </c>
      <c r="F55" s="5" t="s">
        <v>61</v>
      </c>
      <c r="G55" s="5" t="s">
        <v>330</v>
      </c>
      <c r="H55" s="5" t="s">
        <v>63</v>
      </c>
      <c r="I55" s="5" t="s">
        <v>41</v>
      </c>
      <c r="J55" s="5">
        <v>76995076</v>
      </c>
      <c r="K55" s="4" t="s">
        <v>324</v>
      </c>
      <c r="L55" s="5">
        <v>36737246</v>
      </c>
      <c r="M55" s="5"/>
      <c r="N55" s="6"/>
      <c r="O55" s="5"/>
      <c r="P55" s="5" t="s">
        <v>331</v>
      </c>
    </row>
    <row r="56" spans="1:16" ht="25.5">
      <c r="A56" s="5" t="s">
        <v>332</v>
      </c>
      <c r="B56" s="5" t="s">
        <v>68</v>
      </c>
      <c r="C56" s="5" t="s">
        <v>333</v>
      </c>
      <c r="D56" s="5" t="s">
        <v>334</v>
      </c>
      <c r="E56" s="5" t="s">
        <v>39</v>
      </c>
      <c r="F56" s="5" t="s">
        <v>72</v>
      </c>
      <c r="G56" s="5" t="s">
        <v>41</v>
      </c>
      <c r="H56" s="5" t="s">
        <v>41</v>
      </c>
      <c r="I56" s="5" t="s">
        <v>41</v>
      </c>
      <c r="J56" s="5">
        <v>76995932</v>
      </c>
      <c r="K56" s="3" t="s">
        <v>324</v>
      </c>
      <c r="L56" s="5">
        <v>36737246</v>
      </c>
      <c r="M56" s="5"/>
      <c r="N56" s="6"/>
      <c r="O56" s="5"/>
      <c r="P56" s="5"/>
    </row>
    <row r="57" spans="1:16" ht="190.5" customHeight="1">
      <c r="A57" s="5" t="s">
        <v>335</v>
      </c>
      <c r="B57" s="5" t="s">
        <v>68</v>
      </c>
      <c r="C57" s="5" t="s">
        <v>336</v>
      </c>
      <c r="D57" s="5" t="s">
        <v>337</v>
      </c>
      <c r="E57" s="5" t="s">
        <v>53</v>
      </c>
      <c r="F57" s="5" t="s">
        <v>61</v>
      </c>
      <c r="G57" s="5" t="s">
        <v>330</v>
      </c>
      <c r="H57" s="5" t="s">
        <v>63</v>
      </c>
      <c r="I57" s="5" t="s">
        <v>338</v>
      </c>
      <c r="J57" s="5">
        <v>76996049</v>
      </c>
      <c r="K57" s="3" t="s">
        <v>324</v>
      </c>
      <c r="L57" s="5">
        <v>36737246</v>
      </c>
      <c r="M57" s="5"/>
      <c r="N57" s="6" t="s">
        <v>339</v>
      </c>
      <c r="O57" s="5"/>
      <c r="P57" s="5"/>
    </row>
    <row r="58" spans="1:16" ht="25.5">
      <c r="A58" s="5" t="s">
        <v>340</v>
      </c>
      <c r="B58" s="5" t="s">
        <v>270</v>
      </c>
      <c r="C58" s="5" t="s">
        <v>341</v>
      </c>
      <c r="D58" s="5" t="s">
        <v>200</v>
      </c>
      <c r="E58" s="5" t="s">
        <v>39</v>
      </c>
      <c r="F58" s="5" t="s">
        <v>342</v>
      </c>
      <c r="G58" s="5" t="s">
        <v>273</v>
      </c>
      <c r="H58" s="5" t="s">
        <v>41</v>
      </c>
      <c r="I58" s="5" t="s">
        <v>41</v>
      </c>
      <c r="J58" s="5">
        <v>76995900</v>
      </c>
      <c r="K58" s="3" t="s">
        <v>324</v>
      </c>
      <c r="L58" s="5">
        <v>36737246</v>
      </c>
      <c r="M58" s="5"/>
      <c r="N58" s="6"/>
      <c r="O58" s="5"/>
      <c r="P58" s="5"/>
    </row>
    <row r="59" spans="1:16" ht="25.5">
      <c r="A59" s="5" t="s">
        <v>343</v>
      </c>
      <c r="B59" s="5" t="s">
        <v>50</v>
      </c>
      <c r="C59" s="5" t="s">
        <v>170</v>
      </c>
      <c r="D59" s="5" t="s">
        <v>344</v>
      </c>
      <c r="E59" s="5" t="s">
        <v>71</v>
      </c>
      <c r="F59" s="5" t="s">
        <v>72</v>
      </c>
      <c r="G59" s="5" t="s">
        <v>41</v>
      </c>
      <c r="H59" s="5" t="s">
        <v>41</v>
      </c>
      <c r="I59" s="5" t="s">
        <v>41</v>
      </c>
      <c r="J59" s="5">
        <v>76992238</v>
      </c>
      <c r="K59" s="3" t="s">
        <v>324</v>
      </c>
      <c r="L59" s="5">
        <v>36737246</v>
      </c>
      <c r="M59" s="5"/>
      <c r="N59" s="6"/>
      <c r="O59" s="5"/>
      <c r="P59" s="5"/>
    </row>
    <row r="60" spans="1:16" ht="25.5">
      <c r="A60" s="5" t="s">
        <v>345</v>
      </c>
      <c r="B60" s="5" t="s">
        <v>270</v>
      </c>
      <c r="C60" s="5" t="s">
        <v>346</v>
      </c>
      <c r="D60" s="5" t="s">
        <v>200</v>
      </c>
      <c r="E60" s="5" t="s">
        <v>71</v>
      </c>
      <c r="F60" s="5" t="s">
        <v>41</v>
      </c>
      <c r="G60" s="5" t="s">
        <v>41</v>
      </c>
      <c r="H60" s="5" t="s">
        <v>41</v>
      </c>
      <c r="I60" s="5" t="s">
        <v>41</v>
      </c>
      <c r="J60" s="5">
        <v>76995230</v>
      </c>
      <c r="K60" s="3" t="s">
        <v>347</v>
      </c>
      <c r="L60" s="5">
        <v>36339300</v>
      </c>
      <c r="M60" s="5"/>
      <c r="N60" s="6"/>
      <c r="O60" s="5"/>
      <c r="P60" s="5"/>
    </row>
    <row r="61" spans="1:16" ht="117.75" customHeight="1">
      <c r="A61" s="5" t="s">
        <v>348</v>
      </c>
      <c r="B61" s="5" t="s">
        <v>36</v>
      </c>
      <c r="C61" s="5" t="s">
        <v>349</v>
      </c>
      <c r="D61" s="5" t="s">
        <v>350</v>
      </c>
      <c r="E61" s="5" t="s">
        <v>39</v>
      </c>
      <c r="F61" s="5" t="s">
        <v>72</v>
      </c>
      <c r="G61" s="5" t="s">
        <v>41</v>
      </c>
      <c r="H61" s="5" t="s">
        <v>41</v>
      </c>
      <c r="I61" s="5" t="s">
        <v>351</v>
      </c>
      <c r="J61" s="5" t="s">
        <v>352</v>
      </c>
      <c r="K61" s="3" t="s">
        <v>353</v>
      </c>
      <c r="L61" s="3">
        <v>34678132</v>
      </c>
      <c r="M61" s="6" t="s">
        <v>354</v>
      </c>
      <c r="N61" s="6"/>
      <c r="O61" s="5"/>
      <c r="P61" s="5"/>
    </row>
    <row r="62" spans="1:16" ht="25.5">
      <c r="A62" s="5" t="s">
        <v>355</v>
      </c>
      <c r="B62" s="5" t="s">
        <v>68</v>
      </c>
      <c r="C62" s="5" t="s">
        <v>356</v>
      </c>
      <c r="D62" s="14" t="s">
        <v>357</v>
      </c>
      <c r="E62" s="5" t="s">
        <v>53</v>
      </c>
      <c r="F62" s="5" t="s">
        <v>61</v>
      </c>
      <c r="G62" s="5" t="s">
        <v>358</v>
      </c>
      <c r="H62" s="5" t="s">
        <v>186</v>
      </c>
      <c r="I62" s="5" t="s">
        <v>359</v>
      </c>
      <c r="J62" s="5">
        <v>76996021</v>
      </c>
      <c r="K62" s="3" t="s">
        <v>360</v>
      </c>
      <c r="L62" s="3" t="s">
        <v>41</v>
      </c>
      <c r="M62" s="5"/>
      <c r="N62" s="6"/>
      <c r="O62" s="5"/>
      <c r="P62" s="5"/>
    </row>
    <row r="63" spans="1:16" ht="25.5">
      <c r="A63" s="5" t="s">
        <v>321</v>
      </c>
      <c r="B63" s="5" t="s">
        <v>50</v>
      </c>
      <c r="C63" s="5" t="s">
        <v>361</v>
      </c>
      <c r="D63" s="5" t="s">
        <v>362</v>
      </c>
      <c r="E63" s="5" t="s">
        <v>53</v>
      </c>
      <c r="F63" s="5" t="s">
        <v>40</v>
      </c>
      <c r="G63" s="5" t="s">
        <v>41</v>
      </c>
      <c r="H63" s="5" t="s">
        <v>41</v>
      </c>
      <c r="I63" s="5" t="s">
        <v>41</v>
      </c>
      <c r="J63" s="5">
        <v>76992221</v>
      </c>
      <c r="K63" s="5" t="s">
        <v>363</v>
      </c>
      <c r="L63" s="3" t="s">
        <v>41</v>
      </c>
      <c r="M63" s="6" t="s">
        <v>364</v>
      </c>
      <c r="N63" s="6"/>
      <c r="O63" s="5"/>
      <c r="P63" s="5"/>
    </row>
    <row r="64" spans="1:16" ht="25.5">
      <c r="A64" s="5" t="s">
        <v>365</v>
      </c>
      <c r="B64" s="5" t="s">
        <v>79</v>
      </c>
      <c r="C64" s="5" t="s">
        <v>366</v>
      </c>
      <c r="D64" s="5" t="s">
        <v>367</v>
      </c>
      <c r="E64" s="5" t="s">
        <v>39</v>
      </c>
      <c r="F64" s="5" t="s">
        <v>72</v>
      </c>
      <c r="G64" s="5" t="s">
        <v>41</v>
      </c>
      <c r="H64" s="5" t="s">
        <v>41</v>
      </c>
      <c r="I64" s="5" t="s">
        <v>41</v>
      </c>
      <c r="J64" s="5">
        <v>76995104</v>
      </c>
      <c r="K64" s="5" t="s">
        <v>363</v>
      </c>
      <c r="L64" s="3" t="s">
        <v>41</v>
      </c>
      <c r="M64" s="6" t="s">
        <v>368</v>
      </c>
      <c r="N64" s="6"/>
      <c r="O64" s="5"/>
      <c r="P64" s="5"/>
    </row>
    <row r="65" spans="1:16" ht="25.5">
      <c r="A65" s="5" t="s">
        <v>369</v>
      </c>
      <c r="B65" s="5" t="s">
        <v>79</v>
      </c>
      <c r="C65" s="5" t="s">
        <v>370</v>
      </c>
      <c r="D65" s="5" t="s">
        <v>371</v>
      </c>
      <c r="E65" s="5" t="s">
        <v>53</v>
      </c>
      <c r="F65" s="5" t="s">
        <v>40</v>
      </c>
      <c r="G65" s="5" t="s">
        <v>41</v>
      </c>
      <c r="H65" s="5" t="s">
        <v>41</v>
      </c>
      <c r="I65" s="5" t="s">
        <v>41</v>
      </c>
      <c r="J65" s="5">
        <v>76995181</v>
      </c>
      <c r="K65" s="5" t="s">
        <v>363</v>
      </c>
      <c r="L65" s="3" t="s">
        <v>41</v>
      </c>
      <c r="M65" s="6" t="s">
        <v>372</v>
      </c>
      <c r="N65" s="6"/>
      <c r="O65" s="5"/>
      <c r="P65" s="5"/>
    </row>
    <row r="66" spans="1:16" ht="25.5">
      <c r="A66" s="5" t="s">
        <v>373</v>
      </c>
      <c r="B66" s="5" t="s">
        <v>68</v>
      </c>
      <c r="C66" s="5" t="s">
        <v>374</v>
      </c>
      <c r="D66" s="5" t="s">
        <v>375</v>
      </c>
      <c r="E66" s="5" t="s">
        <v>71</v>
      </c>
      <c r="F66" s="5" t="s">
        <v>72</v>
      </c>
      <c r="G66" s="5" t="s">
        <v>41</v>
      </c>
      <c r="H66" s="5" t="s">
        <v>73</v>
      </c>
      <c r="I66" s="5" t="s">
        <v>41</v>
      </c>
      <c r="J66" s="5" t="s">
        <v>376</v>
      </c>
      <c r="K66" s="5" t="s">
        <v>363</v>
      </c>
      <c r="L66" s="3" t="s">
        <v>41</v>
      </c>
      <c r="M66" s="6" t="s">
        <v>377</v>
      </c>
      <c r="N66" s="6"/>
      <c r="O66" s="5"/>
      <c r="P66" s="5"/>
    </row>
    <row r="67" spans="1:16" ht="28.5" customHeight="1">
      <c r="A67" s="5" t="s">
        <v>378</v>
      </c>
      <c r="B67" s="5" t="s">
        <v>36</v>
      </c>
      <c r="C67" s="5" t="s">
        <v>379</v>
      </c>
      <c r="D67" s="5" t="s">
        <v>380</v>
      </c>
      <c r="E67" s="5" t="s">
        <v>53</v>
      </c>
      <c r="F67" s="5" t="s">
        <v>40</v>
      </c>
      <c r="G67" s="5" t="s">
        <v>41</v>
      </c>
      <c r="H67" s="5" t="s">
        <v>73</v>
      </c>
      <c r="I67" s="5" t="s">
        <v>381</v>
      </c>
      <c r="J67" s="5">
        <v>77000567</v>
      </c>
      <c r="K67" s="5" t="s">
        <v>363</v>
      </c>
      <c r="L67" s="3" t="s">
        <v>41</v>
      </c>
      <c r="M67" s="6" t="s">
        <v>382</v>
      </c>
      <c r="N67" s="6"/>
      <c r="O67" s="5"/>
      <c r="P67" s="5"/>
    </row>
    <row r="68" spans="1:16" ht="33.75" customHeight="1">
      <c r="A68" s="5" t="s">
        <v>383</v>
      </c>
      <c r="B68" s="5" t="s">
        <v>384</v>
      </c>
      <c r="C68" s="5" t="s">
        <v>385</v>
      </c>
      <c r="D68" s="5" t="s">
        <v>200</v>
      </c>
      <c r="E68" s="5" t="s">
        <v>53</v>
      </c>
      <c r="F68" s="5" t="s">
        <v>272</v>
      </c>
      <c r="G68" s="5" t="s">
        <v>273</v>
      </c>
      <c r="H68" s="5" t="s">
        <v>89</v>
      </c>
      <c r="I68" s="5" t="s">
        <v>386</v>
      </c>
      <c r="J68" s="5">
        <v>76996128</v>
      </c>
      <c r="K68" s="5" t="s">
        <v>363</v>
      </c>
      <c r="L68" s="3" t="s">
        <v>41</v>
      </c>
      <c r="M68" s="6" t="s">
        <v>387</v>
      </c>
      <c r="N68" s="6"/>
      <c r="O68" s="5"/>
      <c r="P68" s="5"/>
    </row>
    <row r="69" spans="1:16" ht="27">
      <c r="A69" s="5" t="s">
        <v>388</v>
      </c>
      <c r="B69" s="5" t="s">
        <v>68</v>
      </c>
      <c r="C69" s="5" t="s">
        <v>389</v>
      </c>
      <c r="D69" s="5" t="s">
        <v>390</v>
      </c>
      <c r="E69" s="5" t="s">
        <v>53</v>
      </c>
      <c r="F69" s="5" t="s">
        <v>61</v>
      </c>
      <c r="G69" s="5" t="s">
        <v>252</v>
      </c>
      <c r="H69" s="5" t="s">
        <v>186</v>
      </c>
      <c r="I69" s="5" t="s">
        <v>391</v>
      </c>
      <c r="J69" s="5">
        <v>76995960</v>
      </c>
      <c r="K69" s="3" t="s">
        <v>392</v>
      </c>
      <c r="L69" s="3">
        <v>31741823</v>
      </c>
      <c r="M69" s="6" t="s">
        <v>393</v>
      </c>
      <c r="N69" s="6"/>
      <c r="O69" s="5"/>
      <c r="P69" s="5"/>
    </row>
    <row r="70" spans="1:16" ht="30" customHeight="1">
      <c r="A70" s="5" t="s">
        <v>394</v>
      </c>
      <c r="B70" s="5" t="s">
        <v>36</v>
      </c>
      <c r="C70" s="5" t="s">
        <v>395</v>
      </c>
      <c r="D70" s="5" t="s">
        <v>396</v>
      </c>
      <c r="E70" s="5" t="s">
        <v>53</v>
      </c>
      <c r="F70" s="5" t="s">
        <v>40</v>
      </c>
      <c r="G70" s="5"/>
      <c r="H70" s="5" t="s">
        <v>73</v>
      </c>
      <c r="I70" s="5" t="s">
        <v>397</v>
      </c>
      <c r="J70" s="5">
        <v>77000486</v>
      </c>
      <c r="K70" s="3" t="s">
        <v>398</v>
      </c>
      <c r="L70" s="3">
        <v>30919163</v>
      </c>
      <c r="M70" s="6" t="s">
        <v>399</v>
      </c>
      <c r="N70" s="6"/>
      <c r="O70" s="5" t="s">
        <v>400</v>
      </c>
      <c r="P70" s="5" t="s">
        <v>401</v>
      </c>
    </row>
    <row r="71" spans="1:16">
      <c r="A71" s="5"/>
      <c r="B71" s="5"/>
      <c r="C71" s="57"/>
      <c r="D71" s="5"/>
      <c r="E71" s="5"/>
      <c r="F71" s="5"/>
      <c r="G71" s="5"/>
      <c r="H71" s="5"/>
      <c r="I71" s="5"/>
      <c r="J71" s="5"/>
      <c r="K71" s="3"/>
      <c r="L71" s="3"/>
      <c r="M71" s="5"/>
      <c r="N71" s="6"/>
      <c r="O71" s="5"/>
      <c r="P71" s="5"/>
    </row>
    <row r="72" spans="1:16">
      <c r="A72" s="5"/>
      <c r="B72" s="5"/>
      <c r="C72" s="5"/>
      <c r="D72" s="5"/>
      <c r="E72" s="5"/>
      <c r="F72" s="5"/>
      <c r="G72" s="21"/>
      <c r="H72" s="5"/>
      <c r="I72" s="5"/>
      <c r="J72" s="5"/>
      <c r="K72" s="3"/>
      <c r="L72" s="3"/>
      <c r="M72" s="5"/>
      <c r="N72" s="6"/>
      <c r="O72" s="5"/>
      <c r="P72" s="5"/>
    </row>
    <row r="73" spans="1:16">
      <c r="A73" s="5"/>
      <c r="B73" s="5"/>
      <c r="C73" s="5"/>
      <c r="D73" s="5"/>
      <c r="E73" s="5"/>
      <c r="F73" s="5"/>
      <c r="G73" s="21"/>
      <c r="H73" s="5"/>
      <c r="I73" s="5"/>
      <c r="J73" s="5"/>
      <c r="K73" s="3"/>
      <c r="L73" s="3"/>
      <c r="M73" s="5"/>
      <c r="N73" s="6"/>
      <c r="O73" s="5"/>
      <c r="P73" s="5"/>
    </row>
    <row r="74" spans="1:16">
      <c r="A74" s="5"/>
      <c r="B74" s="5"/>
      <c r="C74" s="5"/>
      <c r="D74" s="5"/>
      <c r="E74" s="5"/>
      <c r="F74" s="5"/>
      <c r="G74" s="21"/>
      <c r="H74" s="5"/>
      <c r="I74" s="5"/>
      <c r="J74" s="5"/>
      <c r="K74" s="3"/>
      <c r="L74" s="3"/>
      <c r="M74" s="5"/>
      <c r="N74" s="6"/>
      <c r="O74" s="5"/>
      <c r="P74" s="5"/>
    </row>
    <row r="75" spans="1:16">
      <c r="A75" s="5"/>
      <c r="B75" s="5"/>
      <c r="C75" s="5"/>
      <c r="D75" s="5"/>
      <c r="E75" s="5"/>
      <c r="F75" s="5"/>
      <c r="G75" s="21"/>
      <c r="H75" s="5"/>
      <c r="I75" s="5"/>
      <c r="J75" s="5"/>
      <c r="K75" s="3"/>
      <c r="L75" s="3"/>
      <c r="M75" s="5"/>
      <c r="N75" s="6"/>
      <c r="O75" s="5"/>
      <c r="P75" s="5"/>
    </row>
    <row r="76" spans="1:16">
      <c r="A76" s="5"/>
      <c r="B76" s="5"/>
      <c r="C76" s="5"/>
      <c r="D76" s="5"/>
      <c r="E76" s="5"/>
      <c r="F76" s="5"/>
      <c r="G76" s="21"/>
      <c r="H76" s="5"/>
      <c r="I76" s="5"/>
      <c r="J76" s="5"/>
      <c r="K76" s="3"/>
      <c r="L76" s="5"/>
      <c r="M76" s="5"/>
      <c r="N76" s="6"/>
      <c r="O76" s="5"/>
      <c r="P76" s="5"/>
    </row>
    <row r="77" spans="1:16">
      <c r="A77" s="5"/>
      <c r="B77" s="5"/>
      <c r="C77" s="5"/>
      <c r="D77" s="5"/>
      <c r="E77" s="5"/>
      <c r="F77" s="5"/>
      <c r="G77" s="5"/>
      <c r="H77" s="5"/>
      <c r="I77" s="5"/>
      <c r="J77" s="5"/>
      <c r="K77" s="3"/>
      <c r="L77" s="3"/>
      <c r="M77" s="5"/>
      <c r="N77" s="6"/>
      <c r="O77" s="5"/>
      <c r="P77" s="5"/>
    </row>
    <row r="80" spans="1:16">
      <c r="D80" s="52"/>
    </row>
    <row r="81" spans="10:10">
      <c r="J81" s="49"/>
    </row>
  </sheetData>
  <mergeCells count="9">
    <mergeCell ref="D9:H9"/>
    <mergeCell ref="D7:H7"/>
    <mergeCell ref="A7:C7"/>
    <mergeCell ref="A1:C1"/>
    <mergeCell ref="A2:C2"/>
    <mergeCell ref="A3:C3"/>
    <mergeCell ref="A4:C4"/>
    <mergeCell ref="A5:C5"/>
    <mergeCell ref="A6:C6"/>
  </mergeCells>
  <phoneticPr fontId="20" type="noConversion"/>
  <conditionalFormatting sqref="C12:C34 J54:J59 O60:O69 O71:O75">
    <cfRule type="containsText" dxfId="26" priority="10" operator="containsText" text="006493.2">
      <formula>NOT(ISERROR(SEARCH("006493.2",C12)))</formula>
    </cfRule>
  </conditionalFormatting>
  <conditionalFormatting sqref="C36:C37 C39:C49 C51:C52 D54 C55:D57 C59 C77">
    <cfRule type="containsText" dxfId="25" priority="7" operator="containsText" text="006493.2">
      <formula>NOT(ISERROR(SEARCH("006493.2",C36)))</formula>
    </cfRule>
  </conditionalFormatting>
  <conditionalFormatting sqref="D59">
    <cfRule type="containsText" dxfId="24" priority="6" operator="containsText" text="006493.2">
      <formula>NOT(ISERROR(SEARCH("006493.2",D59)))</formula>
    </cfRule>
  </conditionalFormatting>
  <conditionalFormatting sqref="F55:F57 F59">
    <cfRule type="containsText" dxfId="23" priority="4" operator="containsText" text="006493.2">
      <formula>NOT(ISERROR(SEARCH("006493.2",F55)))</formula>
    </cfRule>
  </conditionalFormatting>
  <conditionalFormatting sqref="I57">
    <cfRule type="containsText" dxfId="22" priority="3" operator="containsText" text="006493.2">
      <formula>NOT(ISERROR(SEARCH("006493.2",I57)))</formula>
    </cfRule>
  </conditionalFormatting>
  <conditionalFormatting sqref="N24">
    <cfRule type="containsText" dxfId="21" priority="8" operator="containsText" text="NP_006484.2">
      <formula>NOT(ISERROR(SEARCH("NP_006484.2",N24)))</formula>
    </cfRule>
    <cfRule type="containsText" dxfId="20" priority="9" operator="containsText" text="NM_006493.4">
      <formula>NOT(ISERROR(SEARCH("NM_006493.4",N24)))</formula>
    </cfRule>
  </conditionalFormatting>
  <conditionalFormatting sqref="M53">
    <cfRule type="containsText" dxfId="19" priority="1" operator="containsText" text="006493.2">
      <formula>NOT(ISERROR(SEARCH("006493.2",M53)))</formula>
    </cfRule>
  </conditionalFormatting>
  <hyperlinks>
    <hyperlink ref="D2" r:id="rId1" display="http://www.ncbi.nlm.nih.gov/gene/1203" xr:uid="{6D60A8D9-9DAF-4FFC-B199-354319896057}"/>
    <hyperlink ref="L30" r:id="rId2" display="http://www.ncbi.nlm.nih.gov/pubmed?term=20960661" xr:uid="{D93AD823-82C5-49B0-8DED-A47D4EE2BAC6}"/>
    <hyperlink ref="L44" r:id="rId3" display="http://www.ncbi.nlm.nih.gov/pubmed?term=21990111" xr:uid="{80C6D9A8-D456-44D6-81A2-DAEDAF2BED6F}"/>
    <hyperlink ref="L45" r:id="rId4" display="http://www.ncbi.nlm.nih.gov/pubmed?term=21990111" xr:uid="{ABFCDAB7-69CF-40B7-8978-0CFBA6F1A3C8}"/>
    <hyperlink ref="L32" r:id="rId5" display="http://www.ncbi.nlm.nih.gov/pubmed/20157158" xr:uid="{B4404239-049C-48C3-BA4D-58C7EB26A022}"/>
    <hyperlink ref="L17" r:id="rId6" display="http://www.ncbi.nlm.nih.gov/pubmed?term=Pineda-Trujillo%20et%20al.%2C%20Neurology%3B%202005" xr:uid="{031C3F67-4974-40CF-9A19-59AA0CD14D20}"/>
    <hyperlink ref="L19" r:id="rId7" display="http://www.ncbi.nlm.nih.gov/pubmed?term=16814585%20" xr:uid="{1249415F-ABA2-4254-BFE0-EE48AB27A2FE}"/>
    <hyperlink ref="L43" r:id="rId8" display="22727047" xr:uid="{29D181BF-E83C-4C92-85EC-E6231EBF94D6}"/>
    <hyperlink ref="L47" r:id="rId9" display="http://www.ncbi.nlm.nih.gov/pubmed?term=21990111" xr:uid="{C037CC0B-843D-49B3-A65B-14596918188F}"/>
    <hyperlink ref="L26" r:id="rId10" display="http://www.ncbi.nlm.nih.gov/pubmed?term=21990111" xr:uid="{8576A205-CB31-4C6A-82AC-30C18A754D33}"/>
    <hyperlink ref="L20" r:id="rId11" display="http://www.ncbi.nlm.nih.gov/pubmed/20157158" xr:uid="{FE7CCE9C-C4FC-4692-83B4-06C40E199ABF}"/>
    <hyperlink ref="L37" r:id="rId12" display="http://www.ncbi.nlm.nih.gov/pubmed/20157158" xr:uid="{C10FD159-6860-409B-A862-AF2232A541DB}"/>
    <hyperlink ref="L36" r:id="rId13" display="http://www.ncbi.nlm.nih.gov/pubmed/20157158" xr:uid="{7221F05E-6514-4E5D-8255-5125AD46E309}"/>
    <hyperlink ref="L35" r:id="rId14" display="http://www.ncbi.nlm.nih.gov/pubmed/20157158" xr:uid="{A82FD126-230A-4DC8-88CE-61B3F05F1008}"/>
    <hyperlink ref="L18" r:id="rId15" display="http://www.ncbi.nlm.nih.gov/pubmed?term=16814585%20" xr:uid="{475DB725-1FCB-4D1C-9A13-AE75E520AFF3}"/>
    <hyperlink ref="L48" r:id="rId16" display="http://www.ncbi.nlm.nih.gov/pubmed?term=21990111" xr:uid="{1A22BCE4-04F6-4348-AAF5-9B77E46CBEC2}"/>
    <hyperlink ref="L50" r:id="rId17" display="http://www.ncbi.nlm.nih.gov/pubmed?term=22727047" xr:uid="{8B29E106-E7F5-408A-9707-3FC1F305C152}"/>
    <hyperlink ref="L49" r:id="rId18" display="http://www.ncbi.nlm.nih.gov/pubmed/21447811" xr:uid="{73D65B4D-7A6C-49D3-8D03-91166A8DF7AB}"/>
    <hyperlink ref="L51" r:id="rId19" display="23160995" xr:uid="{6B0D6B8B-8062-44D1-9B04-DB5E23769798}"/>
    <hyperlink ref="L24" r:id="rId20" display="http://www.ncbi.nlm.nih.gov/pubmed?term=21990111" xr:uid="{90636A2C-B714-4535-ABF2-D3B2AD8D08D6}"/>
    <hyperlink ref="L33" r:id="rId21" display="http://www.ncbi.nlm.nih.gov/pubmed/20157158" xr:uid="{9E7DD022-94D6-46A1-B887-D7806DF329BE}"/>
    <hyperlink ref="L40" r:id="rId22" display="http://www.ncbi.nlm.nih.gov/pubmed/20157158" xr:uid="{928D34EC-1D16-47E4-8A6E-08A09484EB96}"/>
    <hyperlink ref="L39" r:id="rId23" display="http://www.ncbi.nlm.nih.gov/pubmed/20157158" xr:uid="{7A2D260C-950F-469D-8E05-2176F174791B}"/>
    <hyperlink ref="L38" r:id="rId24" display="http://www.ncbi.nlm.nih.gov/pubmed/20157158" xr:uid="{57906391-324D-4FB2-8514-3C159A6ACCA8}"/>
    <hyperlink ref="L29" r:id="rId25" display="http://www.ncbi.nlm.nih.gov/pubmed?term=19309691" xr:uid="{D4D49339-1826-43C4-9FEE-0E4B80F62CFC}"/>
    <hyperlink ref="L22" r:id="rId26" display="http://www.ncbi.nlm.nih.gov/pubmed?term=17607606" xr:uid="{A58AE390-7D2A-4FC9-868E-1119C612943E}"/>
    <hyperlink ref="L28" r:id="rId27" display="http://www.ncbi.nlm.nih.gov/pubmed/18684116" xr:uid="{8170B8E5-8FED-4842-A3E1-643C7ABAB13E}"/>
    <hyperlink ref="L27" r:id="rId28" display="http://www.ncbi.nlm.nih.gov/pubmed?term=19201763%20" xr:uid="{07B7199F-D4B2-4A03-B0A6-CC65222536F9}"/>
    <hyperlink ref="L21" r:id="rId29" display="http://www.ncbi.nlm.nih.gov/pubmed?term=21990111" xr:uid="{507F4C42-D945-46EF-A0E9-0E719F3A4152}"/>
    <hyperlink ref="L25" r:id="rId30" display="http://www.ncbi.nlm.nih.gov/pubmed?term=19309691" xr:uid="{FCD55336-792E-411D-AD0C-38AB6B2B4C3B}"/>
    <hyperlink ref="L31" r:id="rId31" display="http://www.ncbi.nlm.nih.gov/pubmed?term=20960652" xr:uid="{6EAE4B8E-B59F-45B9-AA7C-0995FF6856B5}"/>
    <hyperlink ref="L34" r:id="rId32" display="http://www.ncbi.nlm.nih.gov/pubmed/20157158" xr:uid="{475D84B4-9E24-4E3A-AD94-ED2B620F0A49}"/>
    <hyperlink ref="L41" r:id="rId33" display="http://www.ncbi.nlm.nih.gov/pubmed/20157158" xr:uid="{0C005E3A-82E5-45DA-9989-8E9D8D190029}"/>
    <hyperlink ref="L42" r:id="rId34" display="http://www.ncbi.nlm.nih.gov/pubmed/20157158" xr:uid="{FB79F20C-0658-46EE-AE26-C7AF451C19FA}"/>
    <hyperlink ref="L46" r:id="rId35" display="http://www.ncbi.nlm.nih.gov/pubmed?term=21990111" xr:uid="{23EFD633-3655-4078-AA69-D2D7CF758C46}"/>
    <hyperlink ref="L52" r:id="rId36" display="25359263" xr:uid="{1F64B8BC-10E2-4A20-9DEB-10FEA59C1BD3}"/>
    <hyperlink ref="L14" r:id="rId37" display="https://www.ncbi.nlm.nih.gov/pubmed/20157158" xr:uid="{0086B172-E3BB-4B13-BC8F-9CCE8BEBCC4B}"/>
    <hyperlink ref="L16" r:id="rId38" display="https://www.ncbi.nlm.nih.gov/pubmed/20157158" xr:uid="{CCF657DF-A43C-435F-8522-34416DB869FA}"/>
    <hyperlink ref="L13" r:id="rId39" display="http://www.ncbi.nlm.nih.gov/pubmed?term=9662406" xr:uid="{7D53C4EB-1671-4541-8081-DEB543BC2FFD}"/>
    <hyperlink ref="L15" r:id="rId40" display="http://www.ncbi.nlm.nih.gov/pubmed?term=9662406" xr:uid="{7D18E2C1-ABF8-45CD-AE68-2214EF87B18E}"/>
    <hyperlink ref="L23" r:id="rId41" display="http://www.ncbi.nlm.nih.gov/pubmed?term=21990111" xr:uid="{FEBD5725-3CDE-4FFD-A90C-24AE94C4DD90}"/>
    <hyperlink ref="D6" r:id="rId42" xr:uid="{67BAE939-9178-455B-BCD1-AFAE8FD7376A}"/>
    <hyperlink ref="D4" r:id="rId43" xr:uid="{42647327-8165-40B9-929B-132A95D5A204}"/>
    <hyperlink ref="D5" r:id="rId44" xr:uid="{8CFC37E9-1BA5-4736-A37F-6665A626DC4F}"/>
  </hyperlinks>
  <pageMargins left="0.7" right="0.7" top="0.75" bottom="0.75" header="0.3" footer="0.3"/>
  <pageSetup paperSize="9" orientation="portrait" r:id="rId45"/>
  <tableParts count="1">
    <tablePart r:id="rId4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5B48C-B2A2-47E2-B18B-F06DEAACDADC}">
  <sheetPr>
    <pageSetUpPr fitToPage="1"/>
  </sheetPr>
  <dimension ref="A1:O66"/>
  <sheetViews>
    <sheetView workbookViewId="0">
      <selection activeCell="O1" sqref="O1:O1048576"/>
    </sheetView>
  </sheetViews>
  <sheetFormatPr defaultColWidth="8.625" defaultRowHeight="15.75"/>
  <cols>
    <col min="1" max="1" width="21" style="20" bestFit="1" customWidth="1"/>
    <col min="2" max="2" width="15.875" style="20" customWidth="1"/>
    <col min="3" max="3" width="12.625" style="20" customWidth="1"/>
    <col min="4" max="6" width="14.125" style="20" customWidth="1"/>
    <col min="7" max="7" width="15.625" style="20" customWidth="1"/>
    <col min="8" max="9" width="14.125" style="20" customWidth="1"/>
    <col min="10" max="10" width="17.375" style="20" bestFit="1" customWidth="1"/>
    <col min="11" max="11" width="17.25" style="20" customWidth="1"/>
    <col min="12" max="12" width="8.625" style="20"/>
    <col min="13" max="13" width="19.5" style="20" customWidth="1"/>
    <col min="14" max="14" width="8.625" style="20"/>
    <col min="16" max="16384" width="8.625" style="20"/>
  </cols>
  <sheetData>
    <row r="1" spans="1:14">
      <c r="A1" s="31" t="s">
        <v>402</v>
      </c>
      <c r="B1" s="37">
        <f>COUNTA('CLN5 mutation table'!A13:A74)</f>
        <v>58</v>
      </c>
      <c r="M1" s="5"/>
    </row>
    <row r="2" spans="1:14">
      <c r="M2" s="5"/>
    </row>
    <row r="3" spans="1:14" ht="16.5">
      <c r="A3" s="32" t="s">
        <v>403</v>
      </c>
      <c r="B3" s="33" t="s">
        <v>39</v>
      </c>
      <c r="C3" s="33" t="s">
        <v>404</v>
      </c>
      <c r="D3" s="33" t="s">
        <v>71</v>
      </c>
      <c r="E3" s="33" t="s">
        <v>208</v>
      </c>
      <c r="F3" s="34" t="s">
        <v>53</v>
      </c>
      <c r="M3" s="5"/>
    </row>
    <row r="4" spans="1:14">
      <c r="A4" s="38">
        <f>SUM(B4:F4)</f>
        <v>57</v>
      </c>
      <c r="B4" s="39">
        <f>COUNTIF('CLN5 mutation table'!E$13:E$74,"deletion")</f>
        <v>13</v>
      </c>
      <c r="C4" s="39">
        <f>COUNTIF('CLN5 mutation table'!E$13:E$74,"delins")</f>
        <v>0</v>
      </c>
      <c r="D4" s="39">
        <f>COUNTIF('CLN5 mutation table'!E$13:E$74,"dup*")</f>
        <v>5</v>
      </c>
      <c r="E4" s="39">
        <f>COUNTIF('CLN5 mutation table'!E$13:E$74,"insertion")</f>
        <v>1</v>
      </c>
      <c r="F4" s="40">
        <f>COUNTIF('CLN5 mutation table'!E$13:E$74,"substitution")</f>
        <v>38</v>
      </c>
      <c r="M4" s="5"/>
    </row>
    <row r="5" spans="1:14">
      <c r="M5" s="5"/>
    </row>
    <row r="6" spans="1:14" ht="32.25">
      <c r="A6" s="36" t="s">
        <v>405</v>
      </c>
      <c r="B6" s="35" t="s">
        <v>406</v>
      </c>
      <c r="C6" s="35" t="s">
        <v>407</v>
      </c>
      <c r="D6" s="35" t="s">
        <v>72</v>
      </c>
      <c r="E6" s="35" t="s">
        <v>61</v>
      </c>
      <c r="F6" s="35" t="s">
        <v>40</v>
      </c>
      <c r="G6" s="43" t="s">
        <v>41</v>
      </c>
      <c r="M6" s="5"/>
    </row>
    <row r="7" spans="1:14">
      <c r="A7" s="38">
        <f>SUM(B7:G7)</f>
        <v>57</v>
      </c>
      <c r="B7" s="39">
        <f>COUNTIF('CLN5 mutation table'!$F$13:$F$74,"*acceptor*")</f>
        <v>1</v>
      </c>
      <c r="C7" s="39">
        <f>COUNTIF('CLN5 mutation table'!$F$13:$F$74,"*donor*")</f>
        <v>2</v>
      </c>
      <c r="D7" s="39">
        <f>COUNTIF('CLN5 mutation table'!$F$13:$F$74,"frameshift")</f>
        <v>14</v>
      </c>
      <c r="E7" s="39">
        <f>COUNTIF('CLN5 mutation table'!$F$13:$F$74,"missense")</f>
        <v>20</v>
      </c>
      <c r="F7" s="39">
        <f>COUNTIF('CLN5 mutation table'!$F$13:$F$74,"nonsense")</f>
        <v>13</v>
      </c>
      <c r="G7" s="40">
        <f>COUNTIF('CLN5 mutation table'!$F$13:$F$74,"NA")</f>
        <v>7</v>
      </c>
      <c r="M7" s="5"/>
    </row>
    <row r="8" spans="1:14">
      <c r="M8" s="5"/>
    </row>
    <row r="9" spans="1:14" ht="32.25">
      <c r="A9" s="32" t="s">
        <v>408</v>
      </c>
      <c r="B9" s="41" t="s">
        <v>124</v>
      </c>
      <c r="C9" s="41" t="s">
        <v>247</v>
      </c>
      <c r="D9" s="41" t="s">
        <v>63</v>
      </c>
      <c r="E9" s="41" t="s">
        <v>89</v>
      </c>
      <c r="F9" s="41" t="s">
        <v>42</v>
      </c>
      <c r="G9" s="41" t="s">
        <v>73</v>
      </c>
      <c r="H9" s="41" t="s">
        <v>186</v>
      </c>
      <c r="I9" s="42" t="s">
        <v>41</v>
      </c>
      <c r="M9" s="5"/>
    </row>
    <row r="10" spans="1:14">
      <c r="A10" s="38">
        <f>SUM(B10:I10)</f>
        <v>57</v>
      </c>
      <c r="B10" s="39">
        <f>COUNTIF('CLN5 mutation table'!$H$13:$H$74,"benign")</f>
        <v>2</v>
      </c>
      <c r="C10" s="39">
        <f>COUNTIF('CLN5 mutation table'!$H$13:$H$74,"benign/*")</f>
        <v>1</v>
      </c>
      <c r="D10" s="39">
        <f>COUNTIF('CLN5 mutation table'!$H$13:$H$74,"conflict*")</f>
        <v>8</v>
      </c>
      <c r="E10" s="39">
        <f>COUNTIF('CLN5 mutation table'!$H$13:$H$74,"likely pathogenic")</f>
        <v>11</v>
      </c>
      <c r="F10" s="39">
        <f>COUNTIF('CLN5 mutation table'!$H$13:$H$74,"pathogenic")</f>
        <v>8</v>
      </c>
      <c r="G10" s="39">
        <f>COUNTIF('CLN5 mutation table'!$H$13:$H$74,"*pathogenic/*")</f>
        <v>7</v>
      </c>
      <c r="H10" s="39">
        <f>COUNTIF('CLN5 mutation table'!$H$13:$H$74,"uncertain*")</f>
        <v>5</v>
      </c>
      <c r="I10" s="40">
        <f>COUNTIF('CLN5 mutation table'!$H$13:$H$74,"NA")</f>
        <v>15</v>
      </c>
      <c r="M10" s="5"/>
    </row>
    <row r="11" spans="1:14">
      <c r="M11" s="5"/>
    </row>
    <row r="12" spans="1:14">
      <c r="A12" s="32" t="s">
        <v>409</v>
      </c>
      <c r="B12" s="46" t="s">
        <v>245</v>
      </c>
      <c r="C12" s="46" t="s">
        <v>121</v>
      </c>
      <c r="D12" s="46" t="s">
        <v>50</v>
      </c>
      <c r="E12" s="46" t="s">
        <v>79</v>
      </c>
      <c r="F12" s="46" t="s">
        <v>68</v>
      </c>
      <c r="G12" s="46" t="s">
        <v>36</v>
      </c>
      <c r="H12" s="46" t="s">
        <v>198</v>
      </c>
      <c r="I12" s="46" t="s">
        <v>270</v>
      </c>
      <c r="J12" s="46" t="s">
        <v>384</v>
      </c>
      <c r="K12" s="47" t="s">
        <v>296</v>
      </c>
      <c r="N12" s="5"/>
    </row>
    <row r="13" spans="1:14">
      <c r="A13" s="38">
        <f>SUM(B13:K13)</f>
        <v>57</v>
      </c>
      <c r="B13" s="39">
        <f>COUNTIF('CLN5 mutation table'!$B$13:$B$74,"*3'*")</f>
        <v>1</v>
      </c>
      <c r="C13" s="39">
        <f>COUNTIF('CLN5 mutation table'!$B$13:$B$74,"*5'*")</f>
        <v>2</v>
      </c>
      <c r="D13" s="39">
        <f>COUNTIF('CLN5 mutation table'!$B$13:$B$74,"*Exon 01")</f>
        <v>5</v>
      </c>
      <c r="E13" s="39">
        <f>COUNTIF('CLN5 mutation table'!$B$13:$B$74,"*Exon 02")</f>
        <v>8</v>
      </c>
      <c r="F13" s="39">
        <f>COUNTIF('CLN5 mutation table'!$B$13:$B$74,"*Exon 03")</f>
        <v>16</v>
      </c>
      <c r="G13" s="39">
        <f>COUNTIF('CLN5 mutation table'!$B$13:$B$74,"*Exon 04")</f>
        <v>19</v>
      </c>
      <c r="H13" s="39">
        <f>COUNTIF('CLN5 mutation table'!$B$13:$B$74,"Intron 01")</f>
        <v>1</v>
      </c>
      <c r="I13" s="39">
        <f>COUNTIF('CLN5 mutation table'!$B$13:$B$74,"Intron 02")</f>
        <v>3</v>
      </c>
      <c r="J13" s="39">
        <f>COUNTIF('CLN5 mutation table'!$B$13:$B$74,"Intron 03")</f>
        <v>1</v>
      </c>
      <c r="K13" s="40">
        <f>COUNTIF('CLN5 mutation table'!$B$13:$B$74,"Intron 02 -*")</f>
        <v>1</v>
      </c>
      <c r="N13" s="5"/>
    </row>
    <row r="14" spans="1:14">
      <c r="M14" s="7"/>
    </row>
    <row r="15" spans="1:14" ht="16.5">
      <c r="A15" s="44" t="s">
        <v>410</v>
      </c>
      <c r="B15" s="44"/>
      <c r="C15" s="44"/>
      <c r="D15" s="44"/>
      <c r="E15" s="44"/>
      <c r="F15" s="44"/>
      <c r="M15" s="5"/>
    </row>
    <row r="16" spans="1:14" ht="16.5">
      <c r="A16" s="44" t="s">
        <v>411</v>
      </c>
      <c r="B16" s="45" t="s">
        <v>412</v>
      </c>
      <c r="C16" s="44"/>
      <c r="D16" s="44"/>
      <c r="E16" s="44"/>
      <c r="F16" s="44"/>
      <c r="M16"/>
    </row>
    <row r="17" spans="1:13" ht="32.25">
      <c r="A17" s="44" t="s">
        <v>413</v>
      </c>
      <c r="B17" s="45" t="s">
        <v>414</v>
      </c>
      <c r="C17" s="44"/>
      <c r="D17" s="44"/>
      <c r="E17" s="44"/>
      <c r="F17" s="44"/>
      <c r="M17"/>
    </row>
    <row r="18" spans="1:13" ht="36.6" customHeight="1">
      <c r="A18" s="44" t="s">
        <v>408</v>
      </c>
      <c r="B18" s="56" t="s">
        <v>415</v>
      </c>
      <c r="C18" s="56"/>
      <c r="D18" s="56"/>
      <c r="E18" s="56"/>
      <c r="F18" s="56"/>
      <c r="M18"/>
    </row>
    <row r="19" spans="1:13">
      <c r="M19"/>
    </row>
    <row r="20" spans="1:13">
      <c r="M20"/>
    </row>
    <row r="21" spans="1:13">
      <c r="M21"/>
    </row>
    <row r="22" spans="1:13">
      <c r="M22"/>
    </row>
    <row r="23" spans="1:13">
      <c r="M23"/>
    </row>
    <row r="24" spans="1:13">
      <c r="M24"/>
    </row>
    <row r="25" spans="1:13">
      <c r="M25"/>
    </row>
    <row r="26" spans="1:13">
      <c r="M26"/>
    </row>
    <row r="27" spans="1:13">
      <c r="M27"/>
    </row>
    <row r="28" spans="1:13">
      <c r="M28"/>
    </row>
    <row r="29" spans="1:13">
      <c r="M29"/>
    </row>
    <row r="30" spans="1:13">
      <c r="M30"/>
    </row>
    <row r="31" spans="1:13">
      <c r="M31"/>
    </row>
    <row r="32" spans="1:13">
      <c r="M32"/>
    </row>
    <row r="33" spans="13:13">
      <c r="M33"/>
    </row>
    <row r="34" spans="13:13">
      <c r="M34"/>
    </row>
    <row r="35" spans="13:13">
      <c r="M35"/>
    </row>
    <row r="36" spans="13:13">
      <c r="M36"/>
    </row>
    <row r="37" spans="13:13">
      <c r="M37"/>
    </row>
    <row r="38" spans="13:13">
      <c r="M38"/>
    </row>
    <row r="39" spans="13:13">
      <c r="M39"/>
    </row>
    <row r="40" spans="13:13">
      <c r="M40"/>
    </row>
    <row r="41" spans="13:13">
      <c r="M41"/>
    </row>
    <row r="42" spans="13:13">
      <c r="M42"/>
    </row>
    <row r="43" spans="13:13">
      <c r="M43"/>
    </row>
    <row r="44" spans="13:13">
      <c r="M44"/>
    </row>
    <row r="45" spans="13:13">
      <c r="M45"/>
    </row>
    <row r="46" spans="13:13">
      <c r="M46"/>
    </row>
    <row r="47" spans="13:13">
      <c r="M47"/>
    </row>
    <row r="48" spans="13:13">
      <c r="M48"/>
    </row>
    <row r="49" spans="13:13">
      <c r="M49"/>
    </row>
    <row r="50" spans="13:13">
      <c r="M50"/>
    </row>
    <row r="51" spans="13:13">
      <c r="M51"/>
    </row>
    <row r="52" spans="13:13">
      <c r="M52"/>
    </row>
    <row r="53" spans="13:13">
      <c r="M53"/>
    </row>
    <row r="54" spans="13:13">
      <c r="M54"/>
    </row>
    <row r="55" spans="13:13">
      <c r="M55"/>
    </row>
    <row r="56" spans="13:13">
      <c r="M56"/>
    </row>
    <row r="57" spans="13:13">
      <c r="M57"/>
    </row>
    <row r="58" spans="13:13">
      <c r="M58"/>
    </row>
    <row r="59" spans="13:13">
      <c r="M59"/>
    </row>
    <row r="60" spans="13:13">
      <c r="M60"/>
    </row>
    <row r="61" spans="13:13">
      <c r="M61"/>
    </row>
    <row r="62" spans="13:13">
      <c r="M62"/>
    </row>
    <row r="63" spans="13:13">
      <c r="M63"/>
    </row>
    <row r="64" spans="13:13">
      <c r="M64"/>
    </row>
    <row r="65" spans="13:13">
      <c r="M65"/>
    </row>
    <row r="66" spans="13:13">
      <c r="M66"/>
    </row>
  </sheetData>
  <sortState xmlns:xlrd2="http://schemas.microsoft.com/office/spreadsheetml/2017/richdata2" ref="M1:M68">
    <sortCondition ref="M1:M68"/>
  </sortState>
  <mergeCells count="1">
    <mergeCell ref="B18:F18"/>
  </mergeCells>
  <pageMargins left="0.7" right="0.7" top="0.75" bottom="0.75" header="0.3" footer="0.3"/>
  <pageSetup paperSize="9" scale="80"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MRC / Cell Biology Unit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 Support</dc:creator>
  <cp:keywords/>
  <dc:description/>
  <cp:lastModifiedBy/>
  <cp:revision/>
  <dcterms:created xsi:type="dcterms:W3CDTF">2012-07-09T11:06:33Z</dcterms:created>
  <dcterms:modified xsi:type="dcterms:W3CDTF">2024-03-27T13:22:48Z</dcterms:modified>
  <cp:category/>
  <cp:contentStatus/>
</cp:coreProperties>
</file>