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liveuclac-my.sharepoint.com/personal/dmcbega_ucl_ac_uk/Documents/NCL database work/cln files/cln02/"/>
    </mc:Choice>
  </mc:AlternateContent>
  <xr:revisionPtr revIDLastSave="0" documentId="8_{991C404C-91D1-44B6-8AEB-5359DFBE6B49}" xr6:coauthVersionLast="47" xr6:coauthVersionMax="47" xr10:uidLastSave="{00000000-0000-0000-0000-000000000000}"/>
  <bookViews>
    <workbookView xWindow="28680" yWindow="435" windowWidth="25440" windowHeight="15270" activeTab="1" xr2:uid="{B294F52B-0A80-433B-947E-11BE0A2CC50E}"/>
  </bookViews>
  <sheets>
    <sheet name="mutation data" sheetId="2" r:id="rId1"/>
    <sheet name="Summary statistics" sheetId="25" r:id="rId2"/>
  </sheet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25" l="1"/>
  <c r="B13" i="25"/>
  <c r="M13" i="25"/>
  <c r="B4" i="25"/>
  <c r="AA13" i="25"/>
  <c r="W13" i="25"/>
  <c r="B1" i="25"/>
  <c r="AB13" i="25"/>
  <c r="Z13" i="25"/>
  <c r="Y13" i="25"/>
  <c r="X13" i="25"/>
  <c r="V13" i="25"/>
  <c r="U13" i="25"/>
  <c r="T13" i="25"/>
  <c r="S13" i="25"/>
  <c r="R13" i="25"/>
  <c r="Q13" i="25"/>
  <c r="P13" i="25"/>
  <c r="O13" i="25"/>
  <c r="N13" i="25"/>
  <c r="L13" i="25"/>
  <c r="K13" i="25"/>
  <c r="J13" i="25"/>
  <c r="I13" i="25"/>
  <c r="H13" i="25"/>
  <c r="G13" i="25"/>
  <c r="F13" i="25"/>
  <c r="E13" i="25"/>
  <c r="D13" i="25"/>
  <c r="C13" i="25"/>
  <c r="D10" i="25"/>
  <c r="B10" i="25"/>
  <c r="C10" i="25"/>
  <c r="E10" i="25"/>
  <c r="F10" i="25"/>
  <c r="G10" i="25"/>
  <c r="H10" i="25"/>
  <c r="I10" i="25"/>
  <c r="B7" i="25"/>
  <c r="C7" i="25"/>
  <c r="D7" i="25"/>
  <c r="E7" i="25"/>
  <c r="F7" i="25"/>
  <c r="G7" i="25"/>
  <c r="H7" i="25"/>
  <c r="I7" i="25"/>
  <c r="J7" i="25"/>
  <c r="K7" i="25"/>
  <c r="L7" i="25"/>
  <c r="M7" i="25"/>
  <c r="N7" i="25"/>
  <c r="P7" i="25"/>
  <c r="G4" i="25"/>
  <c r="F4" i="25"/>
  <c r="D4" i="25"/>
  <c r="C4" i="25"/>
  <c r="E4" i="25"/>
  <c r="A13" i="25" l="1"/>
  <c r="A4" i="25"/>
  <c r="A10" i="25"/>
  <c r="A7" i="25"/>
</calcChain>
</file>

<file path=xl/sharedStrings.xml><?xml version="1.0" encoding="utf-8"?>
<sst xmlns="http://schemas.openxmlformats.org/spreadsheetml/2006/main" count="2095" uniqueCount="914">
  <si>
    <t>Gene Symbol</t>
  </si>
  <si>
    <t>CLN2/TPP1</t>
  </si>
  <si>
    <t>Notes</t>
  </si>
  <si>
    <t>Gene ID</t>
  </si>
  <si>
    <t>Variants are included on the basis that they occur in a patient and meet at least one of the following criteria</t>
  </si>
  <si>
    <t>Chromosomal Location</t>
  </si>
  <si>
    <t>11p15</t>
  </si>
  <si>
    <t>1) if the allele frequency is known, it is &lt;5%; </t>
  </si>
  <si>
    <t>Genomic RefSeqGene</t>
  </si>
  <si>
    <t>NG_008653.1</t>
  </si>
  <si>
    <t>13696 bp</t>
  </si>
  <si>
    <t>2) there is no other molecular basis for the disease; </t>
  </si>
  <si>
    <t>Transcript RefSeq</t>
  </si>
  <si>
    <t>NM_000391.4</t>
  </si>
  <si>
    <t>3540 bp</t>
  </si>
  <si>
    <t>3) they are indicated pathogenic or likely pathogenic on ClinVar; </t>
  </si>
  <si>
    <t>Protein RefSeq</t>
  </si>
  <si>
    <t>NP_000382.3</t>
  </si>
  <si>
    <t>563 aa</t>
  </si>
  <si>
    <t>4) reduction in TPP1 enzyme activity was reported</t>
  </si>
  <si>
    <t>See second tab of spreadsheet for statistics on variants</t>
  </si>
  <si>
    <t>See third tab for list of affected residues</t>
  </si>
  <si>
    <t xml:space="preserve">Recommended Mutation nomenclature followed (http://varnomen.hgvs.org/recommendations/general/). </t>
  </si>
  <si>
    <t>Polyphen and/or SIFT used to predict functional effects</t>
  </si>
  <si>
    <t>Additional notes</t>
  </si>
  <si>
    <t>The orientation of the gene is on the negative strand</t>
  </si>
  <si>
    <t>Congenital - around birth; infantile (0.5-1.5 y); late infantile (2-4 y); juvenile (5-10 y), adult; SCAR7 = autosomal recessive spinocerebellar ataxia 7</t>
  </si>
  <si>
    <t>GROD - Granular osmiophilic deposits, CL - Curvilinear, RL- Rectilinear, FP - Fingerprint, Condensed</t>
  </si>
  <si>
    <t>NA - not available or not applicable</t>
  </si>
  <si>
    <t>updated 3 Apr 24</t>
  </si>
  <si>
    <t>Identifier</t>
  </si>
  <si>
    <t>Location</t>
  </si>
  <si>
    <t>Nucleotide change</t>
  </si>
  <si>
    <t>Amino acid change</t>
  </si>
  <si>
    <t>Type of Mutation - DNA</t>
  </si>
  <si>
    <t>additional mutation info</t>
  </si>
  <si>
    <r>
      <t xml:space="preserve">Predicted functional effect </t>
    </r>
    <r>
      <rPr>
        <b/>
        <i/>
        <sz val="10"/>
        <rFont val="Calibri"/>
        <family val="2"/>
        <scheme val="minor"/>
      </rPr>
      <t>in silico</t>
    </r>
  </si>
  <si>
    <t>clinvar classification</t>
  </si>
  <si>
    <t>rs number</t>
  </si>
  <si>
    <t>contig position (GRCh38.p7)</t>
  </si>
  <si>
    <t>Reference</t>
  </si>
  <si>
    <t>PMID</t>
  </si>
  <si>
    <t>Original description</t>
  </si>
  <si>
    <t>Notes 2</t>
  </si>
  <si>
    <t>cln2.001</t>
  </si>
  <si>
    <t>Exon 06</t>
  </si>
  <si>
    <t>c.622C&gt;T</t>
  </si>
  <si>
    <t>p.(Arg208*)</t>
  </si>
  <si>
    <t>substitution</t>
  </si>
  <si>
    <t>Nonsense</t>
  </si>
  <si>
    <t>NA</t>
  </si>
  <si>
    <t>pathogenic</t>
  </si>
  <si>
    <t>rs119455955</t>
  </si>
  <si>
    <t>6617040G&gt;A</t>
  </si>
  <si>
    <t>Sleat et al. 1999</t>
  </si>
  <si>
    <t>cln2.002</t>
  </si>
  <si>
    <t>Exon 09</t>
  </si>
  <si>
    <t>c.1093T&gt;C</t>
  </si>
  <si>
    <t>p.(Cys365Arg)</t>
  </si>
  <si>
    <t>Missense</t>
  </si>
  <si>
    <t>Probably damaging</t>
  </si>
  <si>
    <t>rs119455953</t>
  </si>
  <si>
    <t>6616057A&gt;G</t>
  </si>
  <si>
    <t>cln2.003</t>
  </si>
  <si>
    <t>c.1094G&gt;A</t>
  </si>
  <si>
    <t>p.(Cys365Tyr)</t>
  </si>
  <si>
    <t>pathogenic/likely pathogenic</t>
  </si>
  <si>
    <t>6616057C&gt;T</t>
  </si>
  <si>
    <t>cln2.004</t>
  </si>
  <si>
    <t>Intron 05</t>
  </si>
  <si>
    <t>c.509-1G&gt;C</t>
  </si>
  <si>
    <t>splice acceptor variant</t>
  </si>
  <si>
    <t>rs56144125</t>
  </si>
  <si>
    <t>6617154C&gt;G</t>
  </si>
  <si>
    <t xml:space="preserve"> g.3556G&gt;C</t>
  </si>
  <si>
    <t>Described as p.(Phe169*) (Sleat) and p.(Val170Glyfs*29) (Sun et al.2012)</t>
  </si>
  <si>
    <t>cln2.005</t>
  </si>
  <si>
    <t>Exon 05</t>
  </si>
  <si>
    <t xml:space="preserve">c.481C&gt;T </t>
  </si>
  <si>
    <t>p.(Gln161*)</t>
  </si>
  <si>
    <t>6617328G&gt;A</t>
  </si>
  <si>
    <t>pers comm Raymond Wang, USA</t>
  </si>
  <si>
    <t>This number was previously used for  a different mutation</t>
  </si>
  <si>
    <t>cln2.006</t>
  </si>
  <si>
    <t>Exon 11</t>
  </si>
  <si>
    <t>c.1340G&gt;A</t>
  </si>
  <si>
    <t>p.(Arg447His)</t>
  </si>
  <si>
    <t>Pathogenic</t>
  </si>
  <si>
    <t>rs119455956</t>
  </si>
  <si>
    <t>6615256C&gt;T</t>
  </si>
  <si>
    <t>cln2.007</t>
  </si>
  <si>
    <t>c.509-1G&gt;A</t>
  </si>
  <si>
    <t>6617154C&gt;T</t>
  </si>
  <si>
    <t xml:space="preserve"> g.3556G&gt;A</t>
  </si>
  <si>
    <t>Described as splice defect / p.(Gly171Thrfs*5)</t>
  </si>
  <si>
    <t>cln2.008 </t>
  </si>
  <si>
    <t>Exon 08</t>
  </si>
  <si>
    <t>c.888_1066del</t>
  </si>
  <si>
    <t>p.(His298Leufs*3)</t>
  </si>
  <si>
    <t>deletion</t>
  </si>
  <si>
    <t>frameshift</t>
  </si>
  <si>
    <t>6616324_6616502del</t>
  </si>
  <si>
    <t>Kousi et al. 2012</t>
  </si>
  <si>
    <t>cln2.009</t>
  </si>
  <si>
    <t>c.1351G&gt;T</t>
  </si>
  <si>
    <t>p.(Asp451Tyr)</t>
  </si>
  <si>
    <t xml:space="preserve">probably damaging </t>
  </si>
  <si>
    <t>6615245C&gt;A</t>
  </si>
  <si>
    <t>Not in patient database; no PMID found</t>
  </si>
  <si>
    <t>cln2.010</t>
  </si>
  <si>
    <t>Exon 03</t>
  </si>
  <si>
    <t>c.196C&gt;T</t>
  </si>
  <si>
    <t>p.(Gln66*)</t>
  </si>
  <si>
    <t>rs759080581</t>
  </si>
  <si>
    <t>6618809G&gt;A</t>
  </si>
  <si>
    <t>cln2.011</t>
  </si>
  <si>
    <t>c.225A&gt;G</t>
  </si>
  <si>
    <t>p.(Gln75=)</t>
  </si>
  <si>
    <t>cryptic splice acceptor variant</t>
  </si>
  <si>
    <t>potential activation of splicing</t>
  </si>
  <si>
    <t>6618780T&gt;C</t>
  </si>
  <si>
    <t>g.1946A&gt;G</t>
  </si>
  <si>
    <t>Shown by Helman et al. 2021 to cause 5 nucleotide truncation of exon 03 and loss of reading frame</t>
  </si>
  <si>
    <t>cln2.012</t>
  </si>
  <si>
    <t>c.229G&gt;A</t>
  </si>
  <si>
    <t>p.(Gly77Arg)</t>
  </si>
  <si>
    <t>rs121908195</t>
  </si>
  <si>
    <t>6618776C&gt;T</t>
  </si>
  <si>
    <t>cln2.013</t>
  </si>
  <si>
    <t>Exon 04</t>
  </si>
  <si>
    <t>c.377_387del</t>
  </si>
  <si>
    <t>6617422_6617629del</t>
  </si>
  <si>
    <t>g.3081_3091del</t>
  </si>
  <si>
    <t>NOT FRAMESHIFT MUTATION. Coding sequence deletions should not cross exon boundaries, See https://variantvalidator.org/recommendations/</t>
  </si>
  <si>
    <t>cln2.014</t>
  </si>
  <si>
    <t>c.379C&gt;T</t>
  </si>
  <si>
    <t>p.(Arg127*)</t>
  </si>
  <si>
    <t>rs756564767</t>
  </si>
  <si>
    <t>6617627G&gt;A</t>
  </si>
  <si>
    <t>cln2.015</t>
  </si>
  <si>
    <t>Exon 07</t>
  </si>
  <si>
    <t>c.860T&gt;A</t>
  </si>
  <si>
    <t>p.(Ile287Asn)</t>
  </si>
  <si>
    <t>not provided</t>
  </si>
  <si>
    <t>rs121908196</t>
  </si>
  <si>
    <t>6616687A&gt;T</t>
  </si>
  <si>
    <t>cln2.016</t>
  </si>
  <si>
    <t>Intron 07</t>
  </si>
  <si>
    <t>c.887-18A&gt;G</t>
  </si>
  <si>
    <t>varies</t>
  </si>
  <si>
    <t>likely pathogenic</t>
  </si>
  <si>
    <t>rs935526225 </t>
  </si>
  <si>
    <t>6616521T&gt;C</t>
  </si>
  <si>
    <t>Described as splice defect / frameshift / p.(Gly296delinsGlyLysLysLysAsnProGly)</t>
  </si>
  <si>
    <t>cln2.017</t>
  </si>
  <si>
    <t>c.972_979del</t>
  </si>
  <si>
    <t>p.(Ser324Argfs)</t>
  </si>
  <si>
    <t>rs778232650</t>
  </si>
  <si>
    <t>g.6616411_6616418del</t>
  </si>
  <si>
    <t>cln2.018</t>
  </si>
  <si>
    <t>c.1027G&gt;A</t>
  </si>
  <si>
    <t>p.(Glu343Lys)</t>
  </si>
  <si>
    <t>rs121908197</t>
  </si>
  <si>
    <t>6616363C&gt;G</t>
  </si>
  <si>
    <t>cln2.019</t>
  </si>
  <si>
    <t>Intron 08</t>
  </si>
  <si>
    <t>c.1075+2T&gt;G</t>
  </si>
  <si>
    <t>most probably affecting splicing</t>
  </si>
  <si>
    <t>6616313A&gt;C</t>
  </si>
  <si>
    <t>cln2.020</t>
  </si>
  <si>
    <t>Exon 10</t>
  </si>
  <si>
    <t>c.1154T&gt;A</t>
  </si>
  <si>
    <t>p.(Val385Asp)</t>
  </si>
  <si>
    <t>rs121908198</t>
  </si>
  <si>
    <t>6615554A&gt;T</t>
  </si>
  <si>
    <t>cln2.021</t>
  </si>
  <si>
    <t>c.1166G&gt;A</t>
  </si>
  <si>
    <t>p.(Gly389Glu)</t>
  </si>
  <si>
    <t>rs121908199</t>
  </si>
  <si>
    <t>6615542C&gt;T</t>
  </si>
  <si>
    <t>cln2.022</t>
  </si>
  <si>
    <t>c.1266G&gt;C</t>
  </si>
  <si>
    <t>p.(Gln422His)</t>
  </si>
  <si>
    <t>rs121908200 </t>
  </si>
  <si>
    <t>6615442C&gt;G</t>
  </si>
  <si>
    <t>cln2.023</t>
  </si>
  <si>
    <t>c.1361C&gt;A</t>
  </si>
  <si>
    <t>p.(Ala454Glu)</t>
  </si>
  <si>
    <t>rs121908201</t>
  </si>
  <si>
    <t>6615235G&gt;T</t>
  </si>
  <si>
    <t>cln2.024</t>
  </si>
  <si>
    <t>c.1424C&gt;T</t>
  </si>
  <si>
    <t>p.(Ser475Leu)</t>
  </si>
  <si>
    <t>rs121908202</t>
  </si>
  <si>
    <t>6615172G&gt;A</t>
  </si>
  <si>
    <t>cln2.025</t>
  </si>
  <si>
    <t>Intron 12</t>
  </si>
  <si>
    <t>c.1552-1G&gt;C</t>
  </si>
  <si>
    <t>rs1057516511</t>
  </si>
  <si>
    <t>6614687C&gt;G</t>
  </si>
  <si>
    <t>g.6025G&gt;C</t>
  </si>
  <si>
    <t>rs1057516511 G&gt;A mutation also described: likely pathogenic</t>
  </si>
  <si>
    <t>cln2.026</t>
  </si>
  <si>
    <t>Exon 13</t>
  </si>
  <si>
    <t>c.1595dup</t>
  </si>
  <si>
    <t>p.(Gln534Profs*74)</t>
  </si>
  <si>
    <t>duplication</t>
  </si>
  <si>
    <t>6614643dup</t>
  </si>
  <si>
    <t>cln2.027</t>
  </si>
  <si>
    <t>c.1678_1679del</t>
  </si>
  <si>
    <t>p.(Leu560Thrfs*47)</t>
  </si>
  <si>
    <t>6614559_6614560del</t>
  </si>
  <si>
    <t>cln2.028</t>
  </si>
  <si>
    <t>c.1107_1108del</t>
  </si>
  <si>
    <t>p.(Gly370Lysfs*32)</t>
  </si>
  <si>
    <t>Kohan et al. 2013</t>
  </si>
  <si>
    <t>prediction using EMBOSS (EG). This was previously a duplicate entry of cln2.130</t>
  </si>
  <si>
    <t>cln2.029</t>
  </si>
  <si>
    <t>c.1029G&gt;C</t>
  </si>
  <si>
    <t xml:space="preserve">p.(Glu343Asp) </t>
  </si>
  <si>
    <t>probably damaging</t>
  </si>
  <si>
    <t>rs886037833</t>
  </si>
  <si>
    <t>6616361C&gt;G</t>
  </si>
  <si>
    <t>Dy et al. 2015</t>
  </si>
  <si>
    <t>cln2.030</t>
  </si>
  <si>
    <t>c.887G&gt;A</t>
  </si>
  <si>
    <t>p.(Gly296Asp)</t>
  </si>
  <si>
    <t>missense</t>
  </si>
  <si>
    <t>rs766770330</t>
  </si>
  <si>
    <t>6616503C&gt;T</t>
  </si>
  <si>
    <t>Reid et al. 2016</t>
  </si>
  <si>
    <t>cln2.031</t>
  </si>
  <si>
    <t>c.1052G&gt;T</t>
  </si>
  <si>
    <t>p.(Gly351Val)</t>
  </si>
  <si>
    <t>6616338C&gt;A</t>
  </si>
  <si>
    <t>pers comm from relative</t>
  </si>
  <si>
    <t>cln2.032</t>
  </si>
  <si>
    <t>c.1106dup</t>
  </si>
  <si>
    <t>p.(Gly370Trpfs*33)</t>
  </si>
  <si>
    <t>NC_000011.10:g.6616044dup</t>
  </si>
  <si>
    <t>Itagaki et al. 2018</t>
  </si>
  <si>
    <t>c.1106dupC</t>
  </si>
  <si>
    <t>Number previously used for a different variant</t>
  </si>
  <si>
    <t>cln2.033</t>
  </si>
  <si>
    <t>c.299A&gt;G</t>
  </si>
  <si>
    <t>p.(Gln100Arg)</t>
  </si>
  <si>
    <t>Benign</t>
  </si>
  <si>
    <t>Benign/likely benign</t>
  </si>
  <si>
    <t>rs1800746</t>
  </si>
  <si>
    <t>6617707T&gt;C</t>
  </si>
  <si>
    <t>originally described as 3004A&gt;G</t>
  </si>
  <si>
    <t>cln2.034</t>
  </si>
  <si>
    <t>Exon 02</t>
  </si>
  <si>
    <t>c.38T&gt;C</t>
  </si>
  <si>
    <t>p.(Leu13Pro)</t>
  </si>
  <si>
    <t xml:space="preserve">possibly damaging </t>
  </si>
  <si>
    <t>6619247A&gt;G</t>
  </si>
  <si>
    <t>pers comm Miriam Nickel, Hamburg</t>
  </si>
  <si>
    <t>cln2.035</t>
  </si>
  <si>
    <t>c.1049G&gt;A</t>
  </si>
  <si>
    <t>p.(Arg350Gln)</t>
  </si>
  <si>
    <t>uncertain significance</t>
  </si>
  <si>
    <t>rs199866669</t>
  </si>
  <si>
    <t>6616341C&gt;T</t>
  </si>
  <si>
    <t>cln2.036</t>
  </si>
  <si>
    <t>c.731T&gt;C</t>
  </si>
  <si>
    <t xml:space="preserve">p.(Met244Thr) </t>
  </si>
  <si>
    <t>6616816A&gt;G</t>
  </si>
  <si>
    <t>cln2.037</t>
  </si>
  <si>
    <t>Intron 10</t>
  </si>
  <si>
    <t>c.1266+5G&gt;A</t>
  </si>
  <si>
    <t>splice donor variant</t>
  </si>
  <si>
    <t>Conflicting</t>
  </si>
  <si>
    <t>rs1800753</t>
  </si>
  <si>
    <t>6615437C&gt;T</t>
  </si>
  <si>
    <t>originally described as 5276G&gt;A</t>
  </si>
  <si>
    <t>cln2.038</t>
  </si>
  <si>
    <t xml:space="preserve">c.1261T&gt;A </t>
  </si>
  <si>
    <t>p.(Tyr421Asn)</t>
  </si>
  <si>
    <t xml:space="preserve">6615447A&gt;T </t>
  </si>
  <si>
    <t>cln2.039</t>
  </si>
  <si>
    <t xml:space="preserve">c.959T&gt;G </t>
  </si>
  <si>
    <t>p.(Val320Gly)</t>
  </si>
  <si>
    <t xml:space="preserve">NA  </t>
  </si>
  <si>
    <t>6616431A&gt;C</t>
  </si>
  <si>
    <t xml:space="preserve">pers comm E. de los Reyes, </t>
  </si>
  <si>
    <t>cln2.040</t>
  </si>
  <si>
    <t xml:space="preserve">c.139C&gt;G </t>
  </si>
  <si>
    <t>p.(Leu47Val)</t>
  </si>
  <si>
    <t xml:space="preserve">benign </t>
  </si>
  <si>
    <t>6618866G&gt;C</t>
  </si>
  <si>
    <t>cln2.041</t>
  </si>
  <si>
    <t>c.616C&gt;T</t>
  </si>
  <si>
    <t>p.(Arg206Cys)</t>
  </si>
  <si>
    <t>rs28940573</t>
  </si>
  <si>
    <t>6617046G&gt;A</t>
  </si>
  <si>
    <t>cln2.042</t>
  </si>
  <si>
    <t>c.1376A&gt;C</t>
  </si>
  <si>
    <t>p.(Tyr459Ser)</t>
  </si>
  <si>
    <t>rs864309505</t>
  </si>
  <si>
    <t>6615220T&gt;G</t>
  </si>
  <si>
    <t>Bhavsar et al. 2016 (meeting abstract)</t>
  </si>
  <si>
    <t>cln2.043</t>
  </si>
  <si>
    <t>c.457T&gt;C</t>
  </si>
  <si>
    <t>p.(Ser153Pro)</t>
  </si>
  <si>
    <t>6617352A&gt;G</t>
  </si>
  <si>
    <t>Caillaud et al., Hum Genet 65 suppl A232; 1999</t>
  </si>
  <si>
    <t>cln2.044</t>
  </si>
  <si>
    <t>c.1076-2A&gt;G</t>
  </si>
  <si>
    <t>6616076T&gt;C</t>
  </si>
  <si>
    <t>cln2.045</t>
  </si>
  <si>
    <t>Exon 12</t>
  </si>
  <si>
    <t>c.1525C&gt;T</t>
  </si>
  <si>
    <t>p.(Gln509*)</t>
  </si>
  <si>
    <t>6614892G&gt;A</t>
  </si>
  <si>
    <t>cln2.046</t>
  </si>
  <si>
    <t>c.1611_1621del</t>
  </si>
  <si>
    <t>p.(Cys537Trpfs*67)</t>
  </si>
  <si>
    <t>6614617_6614627del</t>
  </si>
  <si>
    <t>cln2.047</t>
  </si>
  <si>
    <t>c.1015C&gt;T</t>
  </si>
  <si>
    <t>p.(Arg339Trp)</t>
  </si>
  <si>
    <t>rs750428882</t>
  </si>
  <si>
    <t>6616375G&gt;A</t>
  </si>
  <si>
    <t>cln2.048</t>
  </si>
  <si>
    <t>c.1644G&gt;A</t>
  </si>
  <si>
    <t>p.(Trp548*)</t>
  </si>
  <si>
    <t>6614594C&gt;T</t>
  </si>
  <si>
    <t>cln2.049</t>
  </si>
  <si>
    <t>c.605C&gt;T</t>
  </si>
  <si>
    <t>p.(Pro202Leu)</t>
  </si>
  <si>
    <t>rs121908205</t>
  </si>
  <si>
    <t>6617057G&gt;A</t>
  </si>
  <si>
    <t>Mole et al. 2001</t>
  </si>
  <si>
    <t>cln2.050</t>
  </si>
  <si>
    <t>Intron 04</t>
  </si>
  <si>
    <t>c.380+55G&gt;A</t>
  </si>
  <si>
    <t>Alteration of intronic ESS; creation of intronic ESE</t>
  </si>
  <si>
    <t>Probably no impact on splicing</t>
  </si>
  <si>
    <t>6617571C&gt;T</t>
  </si>
  <si>
    <t>cln2.051</t>
  </si>
  <si>
    <t>c.357dup</t>
  </si>
  <si>
    <t>p.(Leu120Serfs*18)</t>
  </si>
  <si>
    <t>6617649dup</t>
  </si>
  <si>
    <t>Zhong et al. 2000</t>
  </si>
  <si>
    <t>cln2.052</t>
  </si>
  <si>
    <t>c.380G&gt;A</t>
  </si>
  <si>
    <t>p.(Arg127Gln)</t>
  </si>
  <si>
    <t>rs121908204</t>
  </si>
  <si>
    <t>6617626C&gt;T</t>
  </si>
  <si>
    <t>cln2.053</t>
  </si>
  <si>
    <t>c.1547_1548del</t>
  </si>
  <si>
    <t>p.(Phe516*)</t>
  </si>
  <si>
    <t>6614869_6614870del</t>
  </si>
  <si>
    <t>cln2.054</t>
  </si>
  <si>
    <t>c.851G&gt;T</t>
  </si>
  <si>
    <t>p.(Gly284Val)</t>
  </si>
  <si>
    <t>rs119455957</t>
  </si>
  <si>
    <t>6616696C&gt;A</t>
  </si>
  <si>
    <t xml:space="preserve">cln2.055 </t>
  </si>
  <si>
    <t>c.1284G&gt;T</t>
  </si>
  <si>
    <t>p.(Lys428Asn)</t>
  </si>
  <si>
    <t>6615312C&gt;A</t>
  </si>
  <si>
    <t>Ju et al. 2002</t>
  </si>
  <si>
    <t>cln2.056</t>
  </si>
  <si>
    <t>c.1379G&gt;A</t>
  </si>
  <si>
    <t>p.(Trp460*)</t>
  </si>
  <si>
    <t>Pathogenic/likely pathogenic</t>
  </si>
  <si>
    <t>rs786204753</t>
  </si>
  <si>
    <t>6615217C&gt;T</t>
  </si>
  <si>
    <t>cln2.057</t>
  </si>
  <si>
    <t>c.1417G&gt;A</t>
  </si>
  <si>
    <t>p.(Gly473Arg)</t>
  </si>
  <si>
    <t>rs121908203</t>
  </si>
  <si>
    <t>6615179C&gt;T</t>
  </si>
  <si>
    <t>Lam et al. 2001</t>
  </si>
  <si>
    <t>cln2.058</t>
  </si>
  <si>
    <t>c.1630C&gt;T</t>
  </si>
  <si>
    <t>p.(Pro544Ser)</t>
  </si>
  <si>
    <t>rs121908210</t>
  </si>
  <si>
    <t>6614608G&gt;A</t>
  </si>
  <si>
    <t>not p.Ala555Pro as originally published</t>
  </si>
  <si>
    <t>cln2.059</t>
  </si>
  <si>
    <t>c.184_185del</t>
  </si>
  <si>
    <t>p.(Ser62Glyfs*25)</t>
  </si>
  <si>
    <t>rs1554902216</t>
  </si>
  <si>
    <t>6618820_6618821del</t>
  </si>
  <si>
    <t>cln2.060</t>
  </si>
  <si>
    <t>c.1064T&gt;C</t>
  </si>
  <si>
    <t>p.(Leu355Pro)</t>
  </si>
  <si>
    <t>6616326A&gt;G</t>
  </si>
  <si>
    <t>cln2.061</t>
  </si>
  <si>
    <t xml:space="preserve">c.1058C&gt;A </t>
  </si>
  <si>
    <t>p.(Thr353Asn)</t>
  </si>
  <si>
    <t xml:space="preserve">rs145966505 </t>
  </si>
  <si>
    <t>6616332G&gt;T</t>
  </si>
  <si>
    <t>cln2.062</t>
  </si>
  <si>
    <t>c.713C&gt;G</t>
  </si>
  <si>
    <t>p.(Ser238*)</t>
  </si>
  <si>
    <t>6616834G&gt;C</t>
  </si>
  <si>
    <t>cln2.063</t>
  </si>
  <si>
    <t>c.857A&gt;G</t>
  </si>
  <si>
    <t>p.(Asn286Ser)</t>
  </si>
  <si>
    <t>Possibly damaging</t>
  </si>
  <si>
    <t>rs119455958</t>
  </si>
  <si>
    <t>6616690T&gt;C</t>
  </si>
  <si>
    <t>Steinfeld et al.,Am J Med Genet.,2002</t>
  </si>
  <si>
    <t>cln2.064</t>
  </si>
  <si>
    <t>c.1057A&gt;C</t>
  </si>
  <si>
    <t>p.(Thr353Pro)</t>
  </si>
  <si>
    <t>rs121908206</t>
  </si>
  <si>
    <t>6616333T&gt;G</t>
  </si>
  <si>
    <t>cln2.065</t>
  </si>
  <si>
    <t>c.431G&gt;A</t>
  </si>
  <si>
    <t>p.(Gly144Glu)</t>
  </si>
  <si>
    <t>benign</t>
  </si>
  <si>
    <t>cln2.066</t>
  </si>
  <si>
    <t>c.1442T&gt;G</t>
  </si>
  <si>
    <t>p.(Phe481Cys)</t>
  </si>
  <si>
    <t>6614975A&gt;C</t>
  </si>
  <si>
    <t>cln2.067</t>
  </si>
  <si>
    <t>c.829G&gt;A</t>
  </si>
  <si>
    <t>p.(Val277Met)</t>
  </si>
  <si>
    <t>rs121908207</t>
  </si>
  <si>
    <t>6616718C&gt;T</t>
  </si>
  <si>
    <t>cln2.068</t>
  </si>
  <si>
    <t>c.833A&gt;C</t>
  </si>
  <si>
    <t>p.(Gln278Pro)</t>
  </si>
  <si>
    <t xml:space="preserve">6616714T&gt;G
</t>
  </si>
  <si>
    <t>cln2.069</t>
  </si>
  <si>
    <t>uncharacterised 1-bp deletion</t>
  </si>
  <si>
    <t>cln2.071</t>
  </si>
  <si>
    <t>c.1548_1551dup</t>
  </si>
  <si>
    <t>p.(Val518*)</t>
  </si>
  <si>
    <t>Insertion</t>
  </si>
  <si>
    <t>NC_000011.10:g.6614867_6614870dup</t>
  </si>
  <si>
    <t>Ren, X-T. et al., 2019</t>
  </si>
  <si>
    <t>Described as c.1551+1insTGAT by authors. in silico analysis suggests this is a four-nucleotide insertion into an exon. Number previously used for a different variant</t>
  </si>
  <si>
    <t>cln2.072</t>
  </si>
  <si>
    <t>c.1226G&gt;A</t>
  </si>
  <si>
    <t>p.(Gly409Asp)</t>
  </si>
  <si>
    <t>6615482C&gt;T</t>
  </si>
  <si>
    <t xml:space="preserve">Lourenco et al. 2020 </t>
  </si>
  <si>
    <t>cln2.073</t>
  </si>
  <si>
    <t>c.987_989delinsCTC</t>
  </si>
  <si>
    <t>p.(Glu329_Asp330delinsAspSer)</t>
  </si>
  <si>
    <t>deletion insertion</t>
  </si>
  <si>
    <t>6616401_6616403delinsGAG</t>
  </si>
  <si>
    <t>cln2.074</t>
  </si>
  <si>
    <t>c.797G&gt;A</t>
  </si>
  <si>
    <t>p.(Arg266Gln)</t>
  </si>
  <si>
    <t>rs757953998</t>
  </si>
  <si>
    <t>6616750C&gt;T</t>
  </si>
  <si>
    <t>cln2.075</t>
  </si>
  <si>
    <t>c.646G&gt;A</t>
  </si>
  <si>
    <t>p.(Val216Met)</t>
  </si>
  <si>
    <t xml:space="preserve">6617016C&gt;T
</t>
  </si>
  <si>
    <t>Wang et al, 2011, Neurogenetics epub 7 Sept</t>
  </si>
  <si>
    <t>cln2.076</t>
  </si>
  <si>
    <t>Intron 02</t>
  </si>
  <si>
    <t>c.89+5G&gt;C</t>
  </si>
  <si>
    <t>Most probably affecting splicing</t>
  </si>
  <si>
    <t>rs746085696</t>
  </si>
  <si>
    <t>6619191C&gt;G</t>
  </si>
  <si>
    <t>cln2.077</t>
  </si>
  <si>
    <t>c.1016G&gt;A</t>
  </si>
  <si>
    <t>p.(Arg339Gln)</t>
  </si>
  <si>
    <t>conflicting</t>
  </si>
  <si>
    <t>rs765380155</t>
  </si>
  <si>
    <t>6616374C&gt;T</t>
  </si>
  <si>
    <t>cln2.078</t>
  </si>
  <si>
    <t>p.(Val426Val)</t>
  </si>
  <si>
    <t>p.(=)</t>
  </si>
  <si>
    <t>6615318A&gt;B</t>
  </si>
  <si>
    <t xml:space="preserve">Noher de Halac et al. 2005. In: Neuronal Ceroid Lipofuscinoses (Batten Disease) in Latin America - an update. </t>
  </si>
  <si>
    <t>cln2.079</t>
  </si>
  <si>
    <t>c.887-10A&gt;G</t>
  </si>
  <si>
    <t>No significant splicing motif alteration detected</t>
  </si>
  <si>
    <t>rs755445790</t>
  </si>
  <si>
    <t>6616513T&gt;C</t>
  </si>
  <si>
    <t>cln2.080</t>
  </si>
  <si>
    <t>c.1439T&gt;G</t>
  </si>
  <si>
    <t>p.(Val480Gly)</t>
  </si>
  <si>
    <t>6614978A&gt;C</t>
  </si>
  <si>
    <t>Elleder et al., Acta Neuropathol, 2008</t>
  </si>
  <si>
    <t>cln2.081</t>
  </si>
  <si>
    <t>c.775del</t>
  </si>
  <si>
    <t>p.(Arg259Valfs*17)</t>
  </si>
  <si>
    <t>6616772del</t>
  </si>
  <si>
    <t>Goldberg-Stern et al., Paed Neurol; 2009</t>
  </si>
  <si>
    <t>cln2.082</t>
  </si>
  <si>
    <t>c.1424del</t>
  </si>
  <si>
    <t>p.(Ser475Trpfs*13)</t>
  </si>
  <si>
    <t>6615172del</t>
  </si>
  <si>
    <t>Moore et al., Clin Genet, 2008</t>
  </si>
  <si>
    <t>cln2.083</t>
  </si>
  <si>
    <t>c.311T&gt;A</t>
  </si>
  <si>
    <t>p.(Leu104*)</t>
  </si>
  <si>
    <t>rs202189057</t>
  </si>
  <si>
    <t>6617695A&gt;T</t>
  </si>
  <si>
    <t>Kohan et al., Human Genet, 2008</t>
  </si>
  <si>
    <t>cln2.084</t>
  </si>
  <si>
    <t>Intron 01</t>
  </si>
  <si>
    <t>c.17+1G&gt;C</t>
  </si>
  <si>
    <t>6619383C&gt;G</t>
  </si>
  <si>
    <t>Kousi et al., Brain, 2009</t>
  </si>
  <si>
    <t>cln2.085</t>
  </si>
  <si>
    <t>c.1204G&gt;T</t>
  </si>
  <si>
    <t>p.(Glu402*)</t>
  </si>
  <si>
    <t>6615504C&gt;A</t>
  </si>
  <si>
    <t>cln2.086</t>
  </si>
  <si>
    <t>c.1444G&gt;C</t>
  </si>
  <si>
    <t>p.(Gly482Arg)</t>
  </si>
  <si>
    <t>rs121908208</t>
  </si>
  <si>
    <t>6614973C&gt;G</t>
  </si>
  <si>
    <t>cln2.087</t>
  </si>
  <si>
    <t>c.237C&gt;G</t>
  </si>
  <si>
    <t>p.(Tyr79*)</t>
  </si>
  <si>
    <t>6617769G&gt;C</t>
  </si>
  <si>
    <t>cln2.088</t>
  </si>
  <si>
    <t>c.1642T&gt;C</t>
  </si>
  <si>
    <t>p.(Trp548Arg)</t>
  </si>
  <si>
    <t>6614596A&gt;G</t>
  </si>
  <si>
    <t>cln2.089</t>
  </si>
  <si>
    <t>c.827A&gt;T</t>
  </si>
  <si>
    <t>p.(Asp276Val)</t>
  </si>
  <si>
    <t>rs763162812</t>
  </si>
  <si>
    <t>6616720T&gt;A</t>
  </si>
  <si>
    <t>Kohan et al., Clin Genet, 2009; Kohan et al., 2013, Gene 516:114-21</t>
  </si>
  <si>
    <t>cln2.090</t>
  </si>
  <si>
    <t>c.1358C&gt;T</t>
  </si>
  <si>
    <t>p.(Ala453Val)</t>
  </si>
  <si>
    <t>6615238G&gt;A</t>
  </si>
  <si>
    <t>Kohan et al., Clin Genet, 2009</t>
  </si>
  <si>
    <t>cln2.091</t>
  </si>
  <si>
    <t>c.617G&gt;A</t>
  </si>
  <si>
    <t>p.(Arg206His)</t>
  </si>
  <si>
    <t>rs121908209</t>
  </si>
  <si>
    <t>6617045C&gt;T</t>
  </si>
  <si>
    <t>cln2.092</t>
  </si>
  <si>
    <t>c.843G&gt;T</t>
  </si>
  <si>
    <t>p.(Met281Ile)</t>
  </si>
  <si>
    <t>6616704C&gt;A</t>
  </si>
  <si>
    <t>cln2.093</t>
  </si>
  <si>
    <t>c.984_986del</t>
  </si>
  <si>
    <t>p.(Asp328del)</t>
  </si>
  <si>
    <t>6616404_6616406del</t>
  </si>
  <si>
    <t>cln2.094</t>
  </si>
  <si>
    <t>c.1343C&gt;A</t>
  </si>
  <si>
    <t>p.(Ala448Asp)</t>
  </si>
  <si>
    <t>6615253G&gt;T</t>
  </si>
  <si>
    <t>cln2.095</t>
  </si>
  <si>
    <t>c.1551+1G&gt;A</t>
  </si>
  <si>
    <t>rs786204553 </t>
  </si>
  <si>
    <t>6614865C&gt;T</t>
  </si>
  <si>
    <t>cln2.096</t>
  </si>
  <si>
    <t>c.1551+5_1551+6delinsTA</t>
  </si>
  <si>
    <t>6614860_6614861delinsTA</t>
  </si>
  <si>
    <t>cln2.097</t>
  </si>
  <si>
    <t>c.1438G&gt;A</t>
  </si>
  <si>
    <t>p.(Val480Met)</t>
  </si>
  <si>
    <t>6614979C&gt;T</t>
  </si>
  <si>
    <t>Variant of unknown significance</t>
  </si>
  <si>
    <t>cln2.098</t>
  </si>
  <si>
    <t>c.1552-1G&gt;A</t>
  </si>
  <si>
    <t>Likely pathogenic</t>
  </si>
  <si>
    <t>6614687C&gt;T</t>
  </si>
  <si>
    <t>cln2.099</t>
  </si>
  <si>
    <t>c.1007A&gt;G</t>
  </si>
  <si>
    <t>p.(Tyr336Cys)</t>
  </si>
  <si>
    <t>previously used for another variant</t>
  </si>
  <si>
    <t>cln2.100</t>
  </si>
  <si>
    <t>c.1145G&gt;A</t>
  </si>
  <si>
    <t>p.(Ser382Asn)</t>
  </si>
  <si>
    <t>rs761448855</t>
  </si>
  <si>
    <t>Uygur et al. 2020</t>
  </si>
  <si>
    <t>at exon/intron boundary</t>
  </si>
  <si>
    <t>cln2.101</t>
  </si>
  <si>
    <t>c.18-3C&gt;G</t>
  </si>
  <si>
    <t>potential alteration of splicing</t>
  </si>
  <si>
    <t>6619270G&gt;C</t>
  </si>
  <si>
    <t>cln2.102</t>
  </si>
  <si>
    <t>c.37dup</t>
  </si>
  <si>
    <t>p.(Leu13Profs*32)</t>
  </si>
  <si>
    <t>6619248dup</t>
  </si>
  <si>
    <t>cln2.103</t>
  </si>
  <si>
    <t>c.184T&gt;A</t>
  </si>
  <si>
    <t>p.(Ser62Thr)</t>
  </si>
  <si>
    <t>6618821A&gt;T</t>
  </si>
  <si>
    <t>cln2.104</t>
  </si>
  <si>
    <t>c.381-2A&gt;G</t>
  </si>
  <si>
    <t>6617430T&gt;C</t>
  </si>
  <si>
    <t>cln2.105</t>
  </si>
  <si>
    <t>c.381-1G&gt;C</t>
  </si>
  <si>
    <t>6617429C&gt;G</t>
  </si>
  <si>
    <t>cln2.106</t>
  </si>
  <si>
    <t>c.497dup</t>
  </si>
  <si>
    <t>p.(His166Glnfs*22)</t>
  </si>
  <si>
    <t>6617312dup</t>
  </si>
  <si>
    <t>cln2.107</t>
  </si>
  <si>
    <t>c.625T&gt;C</t>
  </si>
  <si>
    <t>p.(Tyr209His)</t>
  </si>
  <si>
    <t>6617037A&gt;G</t>
  </si>
  <si>
    <t>cln2.108</t>
  </si>
  <si>
    <t>c.640C&gt;T</t>
  </si>
  <si>
    <t>p.(Gln214*)</t>
  </si>
  <si>
    <t xml:space="preserve">rs752164603 </t>
  </si>
  <si>
    <t>6617022G&gt;A</t>
  </si>
  <si>
    <t>cln2.109</t>
  </si>
  <si>
    <t>c.790C&gt;T</t>
  </si>
  <si>
    <t>p.(Gln264*)</t>
  </si>
  <si>
    <t>6616757G&gt;A</t>
  </si>
  <si>
    <t>cln2.110</t>
  </si>
  <si>
    <t>c.822_837del</t>
  </si>
  <si>
    <t>p.(Leu275*)</t>
  </si>
  <si>
    <t>cln2.111</t>
  </si>
  <si>
    <t>c.1062del</t>
  </si>
  <si>
    <t>p.(Leu355Serfs*72)</t>
  </si>
  <si>
    <t>6616328del</t>
  </si>
  <si>
    <t>cln2.112</t>
  </si>
  <si>
    <t>c.1075+2T&gt;C</t>
  </si>
  <si>
    <t>6616313A&gt;G</t>
  </si>
  <si>
    <t>cln2.113</t>
  </si>
  <si>
    <t>c.1146C&gt;G</t>
  </si>
  <si>
    <t>p.(Ser382Arg)</t>
  </si>
  <si>
    <t>6615562G&gt;C</t>
  </si>
  <si>
    <t>cln2.114</t>
  </si>
  <si>
    <t>c.1343C&gt;T</t>
  </si>
  <si>
    <t>p.(Ala448Val)</t>
  </si>
  <si>
    <t>6615253G&gt;A</t>
  </si>
  <si>
    <t>cln2.115</t>
  </si>
  <si>
    <t>Intron 11</t>
  </si>
  <si>
    <t>c.1425+1G&gt;C</t>
  </si>
  <si>
    <t>6615170C&gt;G</t>
  </si>
  <si>
    <t>cln2.116</t>
  </si>
  <si>
    <t>Intron 09</t>
  </si>
  <si>
    <t>c.1145+2T&gt;G</t>
  </si>
  <si>
    <t>p.(?)</t>
  </si>
  <si>
    <t>Corina-Marcela Rus report to LOVD</t>
  </si>
  <si>
    <t>cln2.117</t>
  </si>
  <si>
    <t>c.1497del</t>
  </si>
  <si>
    <t>p.(Gly501Alafs*18)</t>
  </si>
  <si>
    <t>no rs</t>
  </si>
  <si>
    <t>6614920del</t>
  </si>
  <si>
    <t>cln2.118</t>
  </si>
  <si>
    <t>c.1501G&gt;T</t>
  </si>
  <si>
    <t>p.(Gly501Cys)</t>
  </si>
  <si>
    <t>6614916C&gt;A</t>
  </si>
  <si>
    <t>cln2.119</t>
  </si>
  <si>
    <t>c.1510A&gt;T</t>
  </si>
  <si>
    <t>p.(Asn504Tyr)</t>
  </si>
  <si>
    <t>6614907T&gt;A</t>
  </si>
  <si>
    <t>cln2.120</t>
  </si>
  <si>
    <t>c.1266+1G&gt;C</t>
  </si>
  <si>
    <t>cln2.121</t>
  </si>
  <si>
    <t>c.1444G&gt;A</t>
  </si>
  <si>
    <t>rs121908208 is G&gt;C change</t>
  </si>
  <si>
    <t>cln2.122</t>
  </si>
  <si>
    <t>uncharacterised 5' rearrangement resulting in insertion of intron sequences and frameshift</t>
  </si>
  <si>
    <t>Hartikainen et al., Mol Genet Metab;1999</t>
  </si>
  <si>
    <t>cln2.123</t>
  </si>
  <si>
    <t>c.89+4A&gt;G</t>
  </si>
  <si>
    <t>6619192T&gt;C</t>
  </si>
  <si>
    <t>cln2.124</t>
  </si>
  <si>
    <t>c.406_409dup</t>
  </si>
  <si>
    <t>p.(Glu139Glyfs*1)</t>
  </si>
  <si>
    <t>6617400_6617403dup</t>
  </si>
  <si>
    <t>Chang et al, 2012, Brain Dev</t>
  </si>
  <si>
    <t>c.409-410insGCTG</t>
  </si>
  <si>
    <t>cln2.125</t>
  </si>
  <si>
    <t>exon 12</t>
  </si>
  <si>
    <t xml:space="preserve">c.1547_1548insTCAT </t>
  </si>
  <si>
    <t>p.(Asp517Hisfs*1)</t>
  </si>
  <si>
    <t>insertion</t>
  </si>
  <si>
    <t>g.6614869_6614870insATGA</t>
  </si>
  <si>
    <t>c.1546-1547insTTCA </t>
  </si>
  <si>
    <t>cln2.126</t>
  </si>
  <si>
    <t>c.229G&gt;T</t>
  </si>
  <si>
    <t>p.(Gly77*)</t>
  </si>
  <si>
    <t>6618776C&gt;A</t>
  </si>
  <si>
    <t>splice junction</t>
  </si>
  <si>
    <t>cln2.127</t>
  </si>
  <si>
    <t>c.381-17_381-4del</t>
  </si>
  <si>
    <t>no significant splicing motif alteration</t>
  </si>
  <si>
    <t>6617432_6617445del</t>
  </si>
  <si>
    <t>IVS4-17~-4delTGTTCTCTGACCTC</t>
  </si>
  <si>
    <t>cln2.128</t>
  </si>
  <si>
    <t>c.650G&gt;T</t>
  </si>
  <si>
    <t>p.(Gly217Asp)</t>
  </si>
  <si>
    <t xml:space="preserve">6617012C&gt;A
</t>
  </si>
  <si>
    <t>cln2.129</t>
  </si>
  <si>
    <t>c.177-180del</t>
  </si>
  <si>
    <t>p.(Glu59Aspfs*20)</t>
  </si>
  <si>
    <t>6618825_6618828del</t>
  </si>
  <si>
    <t>cln2.130</t>
  </si>
  <si>
    <t>c.1397T&gt;G</t>
  </si>
  <si>
    <t>p.(Val466Gly)</t>
  </si>
  <si>
    <t>rs398122959</t>
  </si>
  <si>
    <t>6615199A&gt;C</t>
  </si>
  <si>
    <t>Sun et al. Hum Mutat 2013</t>
  </si>
  <si>
    <t>cln2.131</t>
  </si>
  <si>
    <t>c.1076-2A&gt;T</t>
  </si>
  <si>
    <t>6616076T&gt;A</t>
  </si>
  <si>
    <t xml:space="preserve">pers comm A. Simonati </t>
  </si>
  <si>
    <t>cln2.132</t>
  </si>
  <si>
    <t>exon 13</t>
  </si>
  <si>
    <t>c.1603G&gt;C</t>
  </si>
  <si>
    <t>p.(Gly535Arg)</t>
  </si>
  <si>
    <t>6614635C&gt;G</t>
  </si>
  <si>
    <t>Nucleotide change entered on LOVD</t>
  </si>
  <si>
    <t>cln2.133</t>
  </si>
  <si>
    <t>exon 11</t>
  </si>
  <si>
    <t>c.1358C&gt;A</t>
  </si>
  <si>
    <t>p.(Ala453Asp)</t>
  </si>
  <si>
    <t>6615238G&gt;T</t>
  </si>
  <si>
    <t>cln2.134</t>
  </si>
  <si>
    <t>c.824T&gt;C</t>
  </si>
  <si>
    <t>p.(Leu275Pro)</t>
  </si>
  <si>
    <t>6616723A&gt;G</t>
  </si>
  <si>
    <t>Shen et al. 2013 Reprod BioMed Online</t>
  </si>
  <si>
    <t>cln2.135</t>
  </si>
  <si>
    <t>c.337dup</t>
  </si>
  <si>
    <t>p.(Ser113Phefs*55)</t>
  </si>
  <si>
    <t>6617669dup</t>
  </si>
  <si>
    <t xml:space="preserve">pers comm R. Williams </t>
  </si>
  <si>
    <t>cln2.136</t>
  </si>
  <si>
    <t>c.1239_1240ins6</t>
  </si>
  <si>
    <t>p.(Ser413_Asn414ins2)</t>
  </si>
  <si>
    <t>6615468_6615469ins6</t>
  </si>
  <si>
    <t>cln2.137</t>
  </si>
  <si>
    <t>Intron 03</t>
  </si>
  <si>
    <t>c.229+3G&gt;C</t>
  </si>
  <si>
    <t>6618773C&gt;G</t>
  </si>
  <si>
    <t>cln2.138</t>
  </si>
  <si>
    <t>c.1467del</t>
  </si>
  <si>
    <t xml:space="preserve">p.(Asn489Lysfs*29) </t>
  </si>
  <si>
    <t>6614950del</t>
  </si>
  <si>
    <t>cln2.139</t>
  </si>
  <si>
    <t>c.1048C&gt;T</t>
  </si>
  <si>
    <t>p.(Arg350Trp)</t>
  </si>
  <si>
    <t>6616342G&gt;A</t>
  </si>
  <si>
    <t>cln2.140</t>
  </si>
  <si>
    <t>c.89+1G&gt;A</t>
  </si>
  <si>
    <t>6619195C&gt;T</t>
  </si>
  <si>
    <t>Saini et al (2016) Ped. Neurol.</t>
  </si>
  <si>
    <t>cln2.141</t>
  </si>
  <si>
    <t>intron 12</t>
  </si>
  <si>
    <t>c.1551+1G&gt;T</t>
  </si>
  <si>
    <t>6614865C&gt;A</t>
  </si>
  <si>
    <t>Yu et al. 2015 Neurol. Sci.</t>
  </si>
  <si>
    <t>cln2.142</t>
  </si>
  <si>
    <t>c.1613C&gt;A</t>
  </si>
  <si>
    <t>p.(Ser538Tyr)</t>
  </si>
  <si>
    <t>6614625G&gt;T</t>
  </si>
  <si>
    <t>cln2.143</t>
  </si>
  <si>
    <t>c.1626G&gt;A</t>
  </si>
  <si>
    <t>p.(Trp542*)</t>
  </si>
  <si>
    <t>nonsense</t>
  </si>
  <si>
    <t>6614612C&gt;T</t>
  </si>
  <si>
    <t>pers comm Carrie Fagerstrom, 2015</t>
  </si>
  <si>
    <t>cln2.144</t>
  </si>
  <si>
    <t>c.163C&gt;T</t>
  </si>
  <si>
    <t>p.(Gln55*)</t>
  </si>
  <si>
    <t>c.1226G&gt;T</t>
  </si>
  <si>
    <t>p.(Gly409Val)</t>
  </si>
  <si>
    <t>6615482C&gt;A</t>
  </si>
  <si>
    <t>cln2.145</t>
  </si>
  <si>
    <t>c.1663del</t>
  </si>
  <si>
    <t>p.(Ala555Leufs*3)</t>
  </si>
  <si>
    <t>Frameshift</t>
  </si>
  <si>
    <t>cln2.146</t>
  </si>
  <si>
    <t>c.528del</t>
  </si>
  <si>
    <t>p.(Pro178Glnfs*5)</t>
  </si>
  <si>
    <t>cln2.147</t>
  </si>
  <si>
    <t>c.617G&gt;C</t>
  </si>
  <si>
    <t>p.(Arg206Pro)</t>
  </si>
  <si>
    <t>cln2.148</t>
  </si>
  <si>
    <t>c.729C&gt;G</t>
  </si>
  <si>
    <t>p.(Phe243Leu)</t>
  </si>
  <si>
    <t>cln2.149</t>
  </si>
  <si>
    <t>c.802del</t>
  </si>
  <si>
    <t>p.(Arg268Glyfs*8)</t>
  </si>
  <si>
    <t>cln2.150</t>
  </si>
  <si>
    <t>Intron 02 - Exon 08</t>
  </si>
  <si>
    <t>c.89+2_887del</t>
  </si>
  <si>
    <t>6616504_6619195del</t>
  </si>
  <si>
    <t>Sequence description from VariantValidator </t>
  </si>
  <si>
    <t>In LOVD as g.(6637735_6637891)_(6640145_6640428)del (GRCh37)</t>
  </si>
  <si>
    <t xml:space="preserve"> 'Published' as 6637892_6640146del</t>
  </si>
  <si>
    <t>cln2.151</t>
  </si>
  <si>
    <t>c.228C&gt;A</t>
  </si>
  <si>
    <t>p.(Tyr76*)</t>
  </si>
  <si>
    <t>Johnson et al., 2020</t>
  </si>
  <si>
    <t>cln2.152</t>
  </si>
  <si>
    <t>c.229G&gt;C</t>
  </si>
  <si>
    <t>Dozières‐Puyravel et al., 2019</t>
  </si>
  <si>
    <t>cln2.153</t>
  </si>
  <si>
    <t>c.1471del</t>
  </si>
  <si>
    <t>p.(His491Thrfs*28)</t>
  </si>
  <si>
    <t>6614946del</t>
  </si>
  <si>
    <t>cln2.154</t>
  </si>
  <si>
    <t>c.1593dup</t>
  </si>
  <si>
    <t>p.(Glu532Argfs*76)</t>
  </si>
  <si>
    <t>rs1216139602</t>
  </si>
  <si>
    <t>cln2.155</t>
  </si>
  <si>
    <t>c.832C&gt;T</t>
  </si>
  <si>
    <t>p.(Gln278Ter)</t>
  </si>
  <si>
    <t>rs1352347549</t>
  </si>
  <si>
    <t>6616715G&gt;A</t>
  </si>
  <si>
    <t>Baranzehi et al. 2022</t>
  </si>
  <si>
    <t>rare</t>
  </si>
  <si>
    <t>cln2.156</t>
  </si>
  <si>
    <t>c.1523A&gt;G</t>
  </si>
  <si>
    <t>p.(Tyr508Cys)</t>
  </si>
  <si>
    <t>rs769195711</t>
  </si>
  <si>
    <t>6614894T&gt;C</t>
  </si>
  <si>
    <t>Lugowska et al. 2022</t>
  </si>
  <si>
    <t>cln2.157</t>
  </si>
  <si>
    <t>c.1012C&gt;G</t>
  </si>
  <si>
    <t>p.(Gln338Glu)</t>
  </si>
  <si>
    <t>6616378G&gt;C</t>
  </si>
  <si>
    <t>Helman et al. 2021</t>
  </si>
  <si>
    <t>Study suggests that this variant causes exon skipping</t>
  </si>
  <si>
    <t>cln2.158</t>
  </si>
  <si>
    <t>c.511G&gt;C</t>
  </si>
  <si>
    <t>p.(Gly171Arg)</t>
  </si>
  <si>
    <t>rs994636765</t>
  </si>
  <si>
    <t>6617151C&gt;G</t>
  </si>
  <si>
    <t>Pers comm relative</t>
  </si>
  <si>
    <t>cln2.159</t>
  </si>
  <si>
    <t>c.533del</t>
  </si>
  <si>
    <t>p.(Pro178Glnfs*)</t>
  </si>
  <si>
    <t>rs1855599044</t>
  </si>
  <si>
    <t>Pers comm Mallick</t>
  </si>
  <si>
    <t>also Gall et al.</t>
  </si>
  <si>
    <t>cln2.160</t>
  </si>
  <si>
    <t xml:space="preserve">c.1033A&gt;C </t>
  </si>
  <si>
    <t>p.(Met345Leu)</t>
  </si>
  <si>
    <t>rs141482368</t>
  </si>
  <si>
    <t>Sheth et al. 2018</t>
  </si>
  <si>
    <t>cln2.161</t>
  </si>
  <si>
    <t>c.184del</t>
  </si>
  <si>
    <t>p.(Ser62Argfs*19)</t>
  </si>
  <si>
    <t>rs1554902217</t>
  </si>
  <si>
    <t>cln2.162</t>
  </si>
  <si>
    <t>c.456G&gt;C</t>
  </si>
  <si>
    <t>p.(Arg152Ser)</t>
  </si>
  <si>
    <t>rs869025274</t>
  </si>
  <si>
    <t>cln2.163</t>
  </si>
  <si>
    <t>c.457_490del</t>
  </si>
  <si>
    <t>p.(Ser153Profs*19)</t>
  </si>
  <si>
    <t>rs878855331</t>
  </si>
  <si>
    <t>Described as c.455_488del; automapped to this variant by VariantValidator</t>
  </si>
  <si>
    <t>cln2.164</t>
  </si>
  <si>
    <t>c.471C&gt;A</t>
  </si>
  <si>
    <t>p.(Tyr157*)</t>
  </si>
  <si>
    <t>rs553522118</t>
  </si>
  <si>
    <t>cln2.165</t>
  </si>
  <si>
    <t>c.689del</t>
  </si>
  <si>
    <t>p.(Phe230Serfs*28)</t>
  </si>
  <si>
    <t>rs1554901898</t>
  </si>
  <si>
    <t>cln2.166</t>
  </si>
  <si>
    <t>c.1449dup</t>
  </si>
  <si>
    <t>p.(Ile484Aspfs*7)</t>
  </si>
  <si>
    <t>rs1057516264</t>
  </si>
  <si>
    <t>cln2.167</t>
  </si>
  <si>
    <t>Exon 11 - Intron 11</t>
  </si>
  <si>
    <t>c.1425_1425+1delinsAT</t>
  </si>
  <si>
    <t>6615170_6615171delinsAT</t>
  </si>
  <si>
    <t>Vafaei et al. 2023</t>
  </si>
  <si>
    <t>doi/10.1159/000534100/864473/</t>
  </si>
  <si>
    <t>Described as p.(Ala476Cysfs*15) - Variant Validator does not confirm this</t>
  </si>
  <si>
    <t>cln2.168</t>
  </si>
  <si>
    <t>c.1205A&gt;G</t>
  </si>
  <si>
    <t>p.Glu402Gly</t>
  </si>
  <si>
    <t>rs1471156821</t>
  </si>
  <si>
    <t>Panjeshahi et al. 2023</t>
  </si>
  <si>
    <t>cln2.169</t>
  </si>
  <si>
    <t>c.1568A&gt;G</t>
  </si>
  <si>
    <t>p.(His523Arg)</t>
  </si>
  <si>
    <t>cln2.170</t>
  </si>
  <si>
    <t>Exon 01</t>
  </si>
  <si>
    <t>c.2T&gt;C</t>
  </si>
  <si>
    <t>Gowda et al. 2020</t>
  </si>
  <si>
    <t>cln2.171</t>
  </si>
  <si>
    <t>c.1080C&gt;A</t>
  </si>
  <si>
    <t>p.(Asp360Glu)</t>
  </si>
  <si>
    <t>rs1564854760</t>
  </si>
  <si>
    <t>cln2.172</t>
  </si>
  <si>
    <t>c.1544T&gt;G</t>
  </si>
  <si>
    <t>p.(Leu515Arg)</t>
  </si>
  <si>
    <t>cln2.173</t>
  </si>
  <si>
    <t>c.837C&gt;G</t>
  </si>
  <si>
    <t>p.(Tyr279*)</t>
  </si>
  <si>
    <t>Wang, pers comm</t>
  </si>
  <si>
    <t>cln2.174</t>
  </si>
  <si>
    <t>c.1468G&gt;A</t>
  </si>
  <si>
    <t>p.(Glu490Lys)</t>
  </si>
  <si>
    <t>Liu et al. 2023</t>
  </si>
  <si>
    <t>cln2.175</t>
  </si>
  <si>
    <t>c.508+4A&gt;G</t>
  </si>
  <si>
    <t>splice donor variant / splice acceptor variants</t>
  </si>
  <si>
    <t>Number of mutations</t>
  </si>
  <si>
    <t xml:space="preserve">Count of mutation types </t>
  </si>
  <si>
    <t>Other mutation information</t>
  </si>
  <si>
    <t>splice donor and acceptor variant</t>
  </si>
  <si>
    <t>Clinvar classification</t>
  </si>
  <si>
    <t>NA (not in ClinVar)</t>
  </si>
  <si>
    <t>Exon/Intron</t>
  </si>
  <si>
    <t>NOTES</t>
  </si>
  <si>
    <t>Mutation types</t>
  </si>
  <si>
    <t>These are at the DNA level (see https://varnomen.hgvs.org)</t>
  </si>
  <si>
    <t>This is at protein or RNA level (see https://varnomen.hgvs.org)</t>
  </si>
  <si>
    <t>This is as reported at the time that the variant is added to the table. Clinvar is constantly updated, so this information is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</si>
</sst>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1"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name val="Verdana"/>
      <family val="2"/>
    </font>
    <font>
      <sz val="1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0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Calibri"/>
      <scheme val="minor"/>
    </font>
    <font>
      <sz val="10"/>
      <color rgb="FF000000"/>
      <name val="Calibri"/>
      <scheme val="minor"/>
    </font>
    <font>
      <u/>
      <sz val="10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</cellStyleXfs>
  <cellXfs count="14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4" fillId="0" borderId="0" xfId="1" applyFont="1" applyAlignment="1" applyProtection="1">
      <alignment horizontal="center" vertical="top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49" fontId="0" fillId="0" borderId="0" xfId="0" applyNumberFormat="1" applyAlignment="1">
      <alignment vertical="top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2" fillId="0" borderId="0" xfId="0" applyNumberFormat="1" applyFont="1" applyAlignment="1">
      <alignment vertical="top"/>
    </xf>
    <xf numFmtId="49" fontId="0" fillId="0" borderId="0" xfId="0" applyNumberFormat="1" applyAlignment="1">
      <alignment vertical="top" wrapText="1"/>
    </xf>
    <xf numFmtId="164" fontId="2" fillId="0" borderId="0" xfId="0" applyNumberFormat="1" applyFont="1" applyAlignment="1">
      <alignment horizontal="left" vertical="top"/>
    </xf>
    <xf numFmtId="1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0" fontId="12" fillId="0" borderId="0" xfId="1" applyFont="1" applyBorder="1" applyAlignment="1" applyProtection="1">
      <alignment horizontal="center" vertical="top" wrapText="1"/>
    </xf>
    <xf numFmtId="0" fontId="12" fillId="0" borderId="2" xfId="1" applyFont="1" applyBorder="1" applyAlignment="1" applyProtection="1">
      <alignment horizontal="center" vertical="top" wrapText="1"/>
    </xf>
    <xf numFmtId="0" fontId="1" fillId="0" borderId="0" xfId="2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164" fontId="1" fillId="0" borderId="0" xfId="2" applyNumberFormat="1" applyFont="1" applyAlignment="1">
      <alignment horizontal="center" vertical="top" wrapText="1"/>
    </xf>
    <xf numFmtId="0" fontId="1" fillId="0" borderId="2" xfId="1" applyFont="1" applyBorder="1" applyAlignment="1" applyProtection="1">
      <alignment horizontal="center" vertical="top" wrapText="1"/>
    </xf>
    <xf numFmtId="164" fontId="1" fillId="0" borderId="5" xfId="2" applyNumberFormat="1" applyFont="1" applyBorder="1" applyAlignment="1">
      <alignment horizontal="center" vertical="top" wrapText="1"/>
    </xf>
    <xf numFmtId="0" fontId="12" fillId="0" borderId="0" xfId="1" applyFont="1" applyBorder="1" applyAlignment="1" applyProtection="1">
      <alignment horizontal="center" vertical="top"/>
    </xf>
    <xf numFmtId="0" fontId="12" fillId="0" borderId="2" xfId="1" applyFont="1" applyBorder="1" applyAlignment="1" applyProtection="1">
      <alignment horizontal="center" vertical="top"/>
    </xf>
    <xf numFmtId="1" fontId="14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/>
    </xf>
    <xf numFmtId="0" fontId="15" fillId="0" borderId="0" xfId="0" applyFont="1" applyAlignment="1">
      <alignment vertical="top"/>
    </xf>
    <xf numFmtId="0" fontId="4" fillId="0" borderId="2" xfId="1" applyFont="1" applyBorder="1" applyAlignment="1" applyProtection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top" wrapText="1"/>
    </xf>
    <xf numFmtId="0" fontId="1" fillId="0" borderId="0" xfId="1" applyFont="1" applyBorder="1" applyAlignment="1" applyProtection="1">
      <alignment horizontal="center" vertical="top" wrapText="1"/>
    </xf>
    <xf numFmtId="0" fontId="1" fillId="0" borderId="0" xfId="2" applyFont="1" applyAlignment="1">
      <alignment horizontal="center" vertical="top"/>
    </xf>
    <xf numFmtId="164" fontId="1" fillId="0" borderId="1" xfId="1" applyNumberFormat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6" fillId="0" borderId="0" xfId="1" applyFont="1" applyBorder="1" applyAlignment="1" applyProtection="1">
      <alignment horizontal="center" vertical="top" wrapText="1"/>
    </xf>
    <xf numFmtId="1" fontId="1" fillId="0" borderId="0" xfId="2" applyNumberFormat="1" applyFont="1" applyAlignment="1">
      <alignment horizontal="center" vertical="top" wrapText="1"/>
    </xf>
    <xf numFmtId="0" fontId="1" fillId="0" borderId="2" xfId="1" applyFont="1" applyFill="1" applyBorder="1" applyAlignment="1" applyProtection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4" fillId="0" borderId="1" xfId="1" applyFont="1" applyFill="1" applyBorder="1" applyAlignment="1" applyProtection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1" applyFont="1" applyFill="1" applyBorder="1" applyAlignment="1" applyProtection="1">
      <alignment horizontal="center" vertical="top" wrapText="1"/>
    </xf>
    <xf numFmtId="0" fontId="12" fillId="0" borderId="4" xfId="1" applyFont="1" applyBorder="1" applyAlignment="1" applyProtection="1">
      <alignment horizontal="center" vertical="top"/>
    </xf>
    <xf numFmtId="0" fontId="1" fillId="0" borderId="4" xfId="1" applyFont="1" applyBorder="1" applyAlignment="1" applyProtection="1">
      <alignment horizontal="center" vertical="top" wrapText="1"/>
    </xf>
    <xf numFmtId="0" fontId="12" fillId="0" borderId="4" xfId="1" applyFont="1" applyBorder="1" applyAlignment="1" applyProtection="1">
      <alignment horizontal="center" vertical="top" wrapText="1"/>
    </xf>
    <xf numFmtId="0" fontId="17" fillId="0" borderId="0" xfId="0" applyFont="1" applyAlignment="1">
      <alignment horizontal="center" vertical="top"/>
    </xf>
    <xf numFmtId="164" fontId="17" fillId="0" borderId="0" xfId="0" applyNumberFormat="1" applyFont="1" applyAlignment="1">
      <alignment horizontal="center" vertical="top" wrapText="1"/>
    </xf>
    <xf numFmtId="0" fontId="17" fillId="0" borderId="2" xfId="0" applyFont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1" fontId="13" fillId="0" borderId="0" xfId="0" applyNumberFormat="1" applyFont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2" fillId="0" borderId="1" xfId="1" applyFont="1" applyBorder="1" applyAlignment="1" applyProtection="1">
      <alignment horizontal="center" vertical="top"/>
    </xf>
    <xf numFmtId="0" fontId="1" fillId="0" borderId="6" xfId="1" applyFont="1" applyBorder="1" applyAlignment="1" applyProtection="1">
      <alignment horizontal="center" vertical="top" wrapText="1"/>
    </xf>
    <xf numFmtId="0" fontId="12" fillId="0" borderId="6" xfId="1" applyFont="1" applyBorder="1" applyAlignment="1" applyProtection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2" fillId="0" borderId="6" xfId="1" applyFont="1" applyFill="1" applyBorder="1" applyAlignment="1" applyProtection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" fillId="0" borderId="1" xfId="2" applyFont="1" applyBorder="1" applyAlignment="1">
      <alignment horizontal="center" vertical="top" wrapText="1"/>
    </xf>
    <xf numFmtId="0" fontId="12" fillId="0" borderId="1" xfId="1" applyFont="1" applyBorder="1" applyAlignment="1" applyProtection="1">
      <alignment horizontal="center" vertical="top" wrapText="1"/>
    </xf>
    <xf numFmtId="0" fontId="1" fillId="0" borderId="1" xfId="1" applyFont="1" applyBorder="1" applyAlignment="1" applyProtection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164" fontId="17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6" xfId="1" applyFont="1" applyFill="1" applyBorder="1" applyAlignment="1" applyProtection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16" xfId="1" applyFont="1" applyFill="1" applyBorder="1" applyAlignment="1" applyProtection="1">
      <alignment horizontal="center" vertical="top" wrapText="1"/>
    </xf>
    <xf numFmtId="1" fontId="1" fillId="0" borderId="6" xfId="1" applyNumberFormat="1" applyFont="1" applyFill="1" applyBorder="1" applyAlignment="1" applyProtection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1" fontId="1" fillId="0" borderId="16" xfId="1" applyNumberFormat="1" applyFont="1" applyFill="1" applyBorder="1" applyAlignment="1" applyProtection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" fontId="10" fillId="0" borderId="3" xfId="0" applyNumberFormat="1" applyFont="1" applyBorder="1" applyAlignment="1">
      <alignment horizontal="center" vertical="top" wrapText="1"/>
    </xf>
    <xf numFmtId="164" fontId="10" fillId="0" borderId="3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" fillId="0" borderId="0" xfId="1" applyFont="1" applyAlignment="1" applyProtection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2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1" fontId="18" fillId="0" borderId="0" xfId="0" applyNumberFormat="1" applyFont="1" applyAlignment="1">
      <alignment horizontal="center" vertical="top" wrapText="1"/>
    </xf>
    <xf numFmtId="164" fontId="18" fillId="0" borderId="5" xfId="0" applyNumberFormat="1" applyFont="1" applyBorder="1" applyAlignment="1">
      <alignment horizontal="center" vertical="top" wrapText="1"/>
    </xf>
    <xf numFmtId="164" fontId="18" fillId="0" borderId="5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49" fontId="18" fillId="0" borderId="5" xfId="0" applyNumberFormat="1" applyFont="1" applyBorder="1" applyAlignment="1">
      <alignment horizontal="center" vertical="top" wrapText="1"/>
    </xf>
    <xf numFmtId="0" fontId="18" fillId="0" borderId="0" xfId="1" applyFont="1" applyAlignment="1" applyProtection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1" applyFont="1" applyAlignment="1" applyProtection="1">
      <alignment horizontal="center" vertical="top" wrapText="1"/>
    </xf>
    <xf numFmtId="0" fontId="20" fillId="0" borderId="0" xfId="1" applyFont="1" applyAlignment="1" applyProtection="1">
      <alignment horizontal="center" vertical="top"/>
    </xf>
    <xf numFmtId="0" fontId="20" fillId="0" borderId="0" xfId="1" applyFont="1" applyAlignment="1" applyProtection="1">
      <alignment horizontal="left" vertical="top"/>
    </xf>
    <xf numFmtId="49" fontId="18" fillId="0" borderId="6" xfId="1" applyNumberFormat="1" applyFont="1" applyFill="1" applyBorder="1" applyAlignment="1" applyProtection="1">
      <alignment horizontal="center" vertical="top" wrapText="1"/>
    </xf>
    <xf numFmtId="49" fontId="0" fillId="0" borderId="0" xfId="0" applyNumberFormat="1" applyAlignment="1">
      <alignment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1" fontId="18" fillId="0" borderId="0" xfId="0" applyNumberFormat="1" applyFont="1" applyFill="1" applyAlignment="1">
      <alignment horizontal="center" vertical="top" wrapText="1"/>
    </xf>
    <xf numFmtId="164" fontId="18" fillId="0" borderId="5" xfId="0" applyNumberFormat="1" applyFont="1" applyFill="1" applyBorder="1" applyAlignment="1">
      <alignment horizontal="center" vertical="top" wrapText="1"/>
    </xf>
    <xf numFmtId="164" fontId="18" fillId="0" borderId="5" xfId="0" applyNumberFormat="1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6" xfId="1" applyFont="1" applyFill="1" applyBorder="1" applyAlignment="1" applyProtection="1">
      <alignment horizontal="center" vertical="top" wrapText="1"/>
    </xf>
  </cellXfs>
  <cellStyles count="10">
    <cellStyle name="Followed Hyperlink" xfId="5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/>
    <cellStyle name="Normal" xfId="0" builtinId="0"/>
    <cellStyle name="Normal 2" xfId="2" xr:uid="{00000000-0005-0000-0000-000008000000}"/>
    <cellStyle name="Normal 3" xfId="9" xr:uid="{BEC67A86-E351-4DF1-8176-E03A253BAF9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theme="4" tint="0.79998168889431442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7" displayName="Table7" ref="A17:O203" totalsRowShown="0" headerRowDxfId="17" dataDxfId="16" headerRowBorderDxfId="15">
  <autoFilter ref="A17:O203" xr:uid="{00000000-0009-0000-0100-000002000000}"/>
  <sortState xmlns:xlrd2="http://schemas.microsoft.com/office/spreadsheetml/2017/richdata2" ref="A18:O198">
    <sortCondition ref="A17:A198"/>
  </sortState>
  <tableColumns count="15">
    <tableColumn id="1" xr3:uid="{00000000-0010-0000-0000-000001000000}" name="Identifier" dataDxfId="14"/>
    <tableColumn id="2" xr3:uid="{00000000-0010-0000-0000-000002000000}" name="Location" dataDxfId="13"/>
    <tableColumn id="3" xr3:uid="{00000000-0010-0000-0000-000003000000}" name="Nucleotide change" dataDxfId="12"/>
    <tableColumn id="4" xr3:uid="{00000000-0010-0000-0000-000004000000}" name="Amino acid change" dataDxfId="11"/>
    <tableColumn id="11" xr3:uid="{00000000-0010-0000-0000-00000B000000}" name="Type of Mutation - DNA" dataDxfId="10"/>
    <tableColumn id="16" xr3:uid="{00000000-0010-0000-0000-000010000000}" name="additional mutation info" dataDxfId="9"/>
    <tableColumn id="10" xr3:uid="{00000000-0010-0000-0000-00000A000000}" name="Predicted functional effect in silico" dataDxfId="8"/>
    <tableColumn id="9" xr3:uid="{00000000-0010-0000-0000-000009000000}" name="clinvar classification" dataDxfId="7"/>
    <tableColumn id="8" xr3:uid="{00000000-0010-0000-0000-000008000000}" name="rs number" dataDxfId="6"/>
    <tableColumn id="5" xr3:uid="{00000000-0010-0000-0000-000005000000}" name="contig position (GRCh38.p7)" dataDxfId="5"/>
    <tableColumn id="13" xr3:uid="{E4C4FCC4-8E9A-4D27-84BB-759D245683C7}" name="Reference" dataDxfId="4"/>
    <tableColumn id="7" xr3:uid="{00000000-0010-0000-0000-000007000000}" name="PMID" dataDxfId="3" dataCellStyle="Hyperlink"/>
    <tableColumn id="17" xr3:uid="{00000000-0010-0000-0000-000011000000}" name="Original description" dataDxfId="2"/>
    <tableColumn id="18" xr3:uid="{00000000-0010-0000-0000-000012000000}" name="Notes" dataDxfId="1"/>
    <tableColumn id="6" xr3:uid="{74C28F5F-F61F-4FCC-A784-E9066D400739}" name="Notes 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ncbi.nlm.nih.gov/pubmed?term=20820830" TargetMode="External"/><Relationship Id="rId21" Type="http://schemas.openxmlformats.org/officeDocument/2006/relationships/hyperlink" Target="http://www.ncbi.nlm.nih.gov/pubmed?term=21990111" TargetMode="External"/><Relationship Id="rId42" Type="http://schemas.openxmlformats.org/officeDocument/2006/relationships/hyperlink" Target="http://www.ncbi.nlm.nih.gov/pubmed?term=10330339" TargetMode="External"/><Relationship Id="rId47" Type="http://schemas.openxmlformats.org/officeDocument/2006/relationships/hyperlink" Target="http://www.ncbi.nlm.nih.gov/pubmed?term=21990111" TargetMode="External"/><Relationship Id="rId63" Type="http://schemas.openxmlformats.org/officeDocument/2006/relationships/hyperlink" Target="http://www.ncbi.nlm.nih.gov/pubmed?term=10330339" TargetMode="External"/><Relationship Id="rId68" Type="http://schemas.openxmlformats.org/officeDocument/2006/relationships/hyperlink" Target="http://www.ncbi.nlm.nih.gov/pubmed?term=21990111" TargetMode="External"/><Relationship Id="rId84" Type="http://schemas.openxmlformats.org/officeDocument/2006/relationships/hyperlink" Target="https://www.ncbi.nlm.nih.gov/pubmed/26032578" TargetMode="External"/><Relationship Id="rId89" Type="http://schemas.openxmlformats.org/officeDocument/2006/relationships/hyperlink" Target="https://www.ncbi.nlm.nih.gov/nuccore/NM_000391" TargetMode="External"/><Relationship Id="rId16" Type="http://schemas.openxmlformats.org/officeDocument/2006/relationships/hyperlink" Target="http://www.ncbi.nlm.nih.gov/pubmed?term=10330339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www.ncbi.nlm.nih.gov/pubmed?term=11589012" TargetMode="External"/><Relationship Id="rId32" Type="http://schemas.openxmlformats.org/officeDocument/2006/relationships/hyperlink" Target="http://www.ncbi.nlm.nih.gov/pubmed/11339651" TargetMode="External"/><Relationship Id="rId37" Type="http://schemas.openxmlformats.org/officeDocument/2006/relationships/hyperlink" Target="http://www.ncbi.nlm.nih.gov/pubmed?term=10330339" TargetMode="External"/><Relationship Id="rId53" Type="http://schemas.openxmlformats.org/officeDocument/2006/relationships/hyperlink" Target="http://www.ncbi.nlm.nih.gov/pubmed?term=21990111" TargetMode="External"/><Relationship Id="rId58" Type="http://schemas.openxmlformats.org/officeDocument/2006/relationships/hyperlink" Target="http://www.ncbi.nlm.nih.gov/pubmed?term=10330339" TargetMode="External"/><Relationship Id="rId74" Type="http://schemas.openxmlformats.org/officeDocument/2006/relationships/hyperlink" Target="http://www.ncbi.nlm.nih.gov/pubmed?term=10356316" TargetMode="External"/><Relationship Id="rId79" Type="http://schemas.openxmlformats.org/officeDocument/2006/relationships/hyperlink" Target="http://www.ncbi.nlm.nih.gov/pubmed/23266810" TargetMode="External"/><Relationship Id="rId102" Type="http://schemas.openxmlformats.org/officeDocument/2006/relationships/hyperlink" Target="https://pubmed.ncbi.nlm.nih.gov/29599076/" TargetMode="External"/><Relationship Id="rId5" Type="http://schemas.openxmlformats.org/officeDocument/2006/relationships/hyperlink" Target="http://www.ncbi.nlm.nih.gov/pubmed?term=12414822" TargetMode="External"/><Relationship Id="rId90" Type="http://schemas.openxmlformats.org/officeDocument/2006/relationships/hyperlink" Target="http://www.ncbi.nlm.nih.gov/gene/1200" TargetMode="External"/><Relationship Id="rId95" Type="http://schemas.openxmlformats.org/officeDocument/2006/relationships/hyperlink" Target="https://www.ncbi.nlm.nih.gov/pubmed/31105743" TargetMode="External"/><Relationship Id="rId22" Type="http://schemas.openxmlformats.org/officeDocument/2006/relationships/hyperlink" Target="http://www.ncbi.nlm.nih.gov/pubmed?term=21990111" TargetMode="External"/><Relationship Id="rId27" Type="http://schemas.openxmlformats.org/officeDocument/2006/relationships/hyperlink" Target="http://www.ncbi.nlm.nih.gov/pubmed?term=21990111" TargetMode="External"/><Relationship Id="rId43" Type="http://schemas.openxmlformats.org/officeDocument/2006/relationships/hyperlink" Target="http://www.ncbi.nlm.nih.gov/pubmed?term=21990111" TargetMode="External"/><Relationship Id="rId48" Type="http://schemas.openxmlformats.org/officeDocument/2006/relationships/hyperlink" Target="http://www.ncbi.nlm.nih.gov/pubmed?term=21990111" TargetMode="External"/><Relationship Id="rId64" Type="http://schemas.openxmlformats.org/officeDocument/2006/relationships/hyperlink" Target="http://www.ncbi.nlm.nih.gov/pubmed?term=18684116" TargetMode="External"/><Relationship Id="rId69" Type="http://schemas.openxmlformats.org/officeDocument/2006/relationships/hyperlink" Target="http://www.ncbi.nlm.nih.gov/pubmed?term=21990111" TargetMode="External"/><Relationship Id="rId80" Type="http://schemas.openxmlformats.org/officeDocument/2006/relationships/hyperlink" Target="http://www.ncbi.nlm.nih.gov/pubmed/23266810" TargetMode="External"/><Relationship Id="rId85" Type="http://schemas.openxmlformats.org/officeDocument/2006/relationships/hyperlink" Target="https://www.ncbi.nlm.nih.gov/pubmed/26224725" TargetMode="External"/><Relationship Id="rId12" Type="http://schemas.openxmlformats.org/officeDocument/2006/relationships/hyperlink" Target="http://www.ncbi.nlm.nih.gov/pubmed?term=12376936" TargetMode="External"/><Relationship Id="rId17" Type="http://schemas.openxmlformats.org/officeDocument/2006/relationships/hyperlink" Target="http://www.ncbi.nlm.nih.gov/pubmed?term=10330339" TargetMode="External"/><Relationship Id="rId33" Type="http://schemas.openxmlformats.org/officeDocument/2006/relationships/hyperlink" Target="http://www.ncbi.nlm.nih.gov/pubmed/21990111" TargetMode="External"/><Relationship Id="rId38" Type="http://schemas.openxmlformats.org/officeDocument/2006/relationships/hyperlink" Target="http://www.ncbi.nlm.nih.gov/pubmed?term=10330339" TargetMode="External"/><Relationship Id="rId59" Type="http://schemas.openxmlformats.org/officeDocument/2006/relationships/hyperlink" Target="http://www.ncbi.nlm.nih.gov/pubmed?term=10330339" TargetMode="External"/><Relationship Id="rId103" Type="http://schemas.openxmlformats.org/officeDocument/2006/relationships/hyperlink" Target="https://pubmed.ncbi.nlm.nih.gov/29599076/" TargetMode="External"/><Relationship Id="rId108" Type="http://schemas.openxmlformats.org/officeDocument/2006/relationships/table" Target="../tables/table1.xml"/><Relationship Id="rId20" Type="http://schemas.openxmlformats.org/officeDocument/2006/relationships/hyperlink" Target="http://www.ncbi.nlm.nih.gov/pubmed?term=10330339" TargetMode="External"/><Relationship Id="rId41" Type="http://schemas.openxmlformats.org/officeDocument/2006/relationships/hyperlink" Target="http://www.ncbi.nlm.nih.gov/pubmed?term=21990111" TargetMode="External"/><Relationship Id="rId54" Type="http://schemas.openxmlformats.org/officeDocument/2006/relationships/hyperlink" Target="http://www.ncbi.nlm.nih.gov/pubmed?term=21990111" TargetMode="External"/><Relationship Id="rId62" Type="http://schemas.openxmlformats.org/officeDocument/2006/relationships/hyperlink" Target="http://www.ncbi.nlm.nih.gov/pubmed?term=21990111" TargetMode="External"/><Relationship Id="rId70" Type="http://schemas.openxmlformats.org/officeDocument/2006/relationships/hyperlink" Target="http://www.ncbi.nlm.nih.gov/pubmed/10330339" TargetMode="External"/><Relationship Id="rId75" Type="http://schemas.openxmlformats.org/officeDocument/2006/relationships/hyperlink" Target="http://www.ncbi.nlm.nih.gov/pubmed?term=22245569" TargetMode="External"/><Relationship Id="rId83" Type="http://schemas.openxmlformats.org/officeDocument/2006/relationships/hyperlink" Target="https://www.ncbi.nlm.nih.gov/pubmed/26032578" TargetMode="External"/><Relationship Id="rId88" Type="http://schemas.openxmlformats.org/officeDocument/2006/relationships/hyperlink" Target="http://www.ncbi.nlm.nih.gov/nuccore/207448706?report=genbank&amp;to=13696" TargetMode="External"/><Relationship Id="rId91" Type="http://schemas.openxmlformats.org/officeDocument/2006/relationships/hyperlink" Target="http://www.ncbi.nlm.nih.gov/pubmed?term=12414822" TargetMode="External"/><Relationship Id="rId96" Type="http://schemas.openxmlformats.org/officeDocument/2006/relationships/hyperlink" Target="https://pubmed.ncbi.nlm.nih.gov/32580858/" TargetMode="External"/><Relationship Id="rId1" Type="http://schemas.openxmlformats.org/officeDocument/2006/relationships/hyperlink" Target="http://www.ncbi.nlm.nih.gov/pubmed?term=11339651" TargetMode="External"/><Relationship Id="rId6" Type="http://schemas.openxmlformats.org/officeDocument/2006/relationships/hyperlink" Target="http://www.ncbi.nlm.nih.gov/pubmed?term=12414822" TargetMode="External"/><Relationship Id="rId15" Type="http://schemas.openxmlformats.org/officeDocument/2006/relationships/hyperlink" Target="http://www.ncbi.nlm.nih.gov/pubmed?term=%2011339651" TargetMode="External"/><Relationship Id="rId23" Type="http://schemas.openxmlformats.org/officeDocument/2006/relationships/hyperlink" Target="http://www.ncbi.nlm.nih.gov/pubmed?term=21990111" TargetMode="External"/><Relationship Id="rId28" Type="http://schemas.openxmlformats.org/officeDocument/2006/relationships/hyperlink" Target="http://www.ncbi.nlm.nih.gov/pubmed?term=21990111" TargetMode="External"/><Relationship Id="rId36" Type="http://schemas.openxmlformats.org/officeDocument/2006/relationships/hyperlink" Target="http://www.ncbi.nlm.nih.gov/pubmed?term=10330339" TargetMode="External"/><Relationship Id="rId49" Type="http://schemas.openxmlformats.org/officeDocument/2006/relationships/hyperlink" Target="http://www.ncbi.nlm.nih.gov/pubmed?term=10330339" TargetMode="External"/><Relationship Id="rId57" Type="http://schemas.openxmlformats.org/officeDocument/2006/relationships/hyperlink" Target="http://www.ncbi.nlm.nih.gov/pubmed?term=10330339" TargetMode="External"/><Relationship Id="rId106" Type="http://schemas.openxmlformats.org/officeDocument/2006/relationships/hyperlink" Target="https://pubmed.ncbi.nlm.nih.gov/33377563/" TargetMode="External"/><Relationship Id="rId10" Type="http://schemas.openxmlformats.org/officeDocument/2006/relationships/hyperlink" Target="http://www.ncbi.nlm.nih.gov/pubmed?term=11241479" TargetMode="External"/><Relationship Id="rId31" Type="http://schemas.openxmlformats.org/officeDocument/2006/relationships/hyperlink" Target="http://www.ncbi.nlm.nih.gov/pubmed/21990111" TargetMode="External"/><Relationship Id="rId44" Type="http://schemas.openxmlformats.org/officeDocument/2006/relationships/hyperlink" Target="http://www.ncbi.nlm.nih.gov/pubmed?term=12376936" TargetMode="External"/><Relationship Id="rId52" Type="http://schemas.openxmlformats.org/officeDocument/2006/relationships/hyperlink" Target="http://www.ncbi.nlm.nih.gov/pubmed?term=21990111" TargetMode="External"/><Relationship Id="rId60" Type="http://schemas.openxmlformats.org/officeDocument/2006/relationships/hyperlink" Target="http://www.ncbi.nlm.nih.gov/pubmed?term=21990111" TargetMode="External"/><Relationship Id="rId65" Type="http://schemas.openxmlformats.org/officeDocument/2006/relationships/hyperlink" Target="http://www.ncbi.nlm.nih.gov/pubmed?term=21990111" TargetMode="External"/><Relationship Id="rId73" Type="http://schemas.openxmlformats.org/officeDocument/2006/relationships/hyperlink" Target="http://www.ncbi.nlm.nih.gov/pubmed?term=21990111" TargetMode="External"/><Relationship Id="rId78" Type="http://schemas.openxmlformats.org/officeDocument/2006/relationships/hyperlink" Target="http://www.ncbi.nlm.nih.gov/pubmed/23266810" TargetMode="External"/><Relationship Id="rId81" Type="http://schemas.openxmlformats.org/officeDocument/2006/relationships/hyperlink" Target="http://www.ncbi.nlm.nih.gov/pubmed/23768618" TargetMode="External"/><Relationship Id="rId86" Type="http://schemas.openxmlformats.org/officeDocument/2006/relationships/hyperlink" Target="https://www.ncbi.nlm.nih.gov/pubmed/27518768" TargetMode="External"/><Relationship Id="rId94" Type="http://schemas.openxmlformats.org/officeDocument/2006/relationships/hyperlink" Target="http://www.ncbi.nlm.nih.gov/pubmed?term=10330339" TargetMode="External"/><Relationship Id="rId99" Type="http://schemas.openxmlformats.org/officeDocument/2006/relationships/hyperlink" Target="https://pubmed.ncbi.nlm.nih.gov/31489614/" TargetMode="External"/><Relationship Id="rId101" Type="http://schemas.openxmlformats.org/officeDocument/2006/relationships/hyperlink" Target="https://pubmed.ncbi.nlm.nih.gov/27604308/" TargetMode="External"/><Relationship Id="rId4" Type="http://schemas.openxmlformats.org/officeDocument/2006/relationships/hyperlink" Target="http://www.ncbi.nlm.nih.gov/pubmed?term=11339651" TargetMode="External"/><Relationship Id="rId9" Type="http://schemas.openxmlformats.org/officeDocument/2006/relationships/hyperlink" Target="http://www.ncbi.nlm.nih.gov/pubmed?term=19201763" TargetMode="External"/><Relationship Id="rId13" Type="http://schemas.openxmlformats.org/officeDocument/2006/relationships/hyperlink" Target="http://www.ncbi.nlm.nih.gov/pubmed?term=10665500" TargetMode="External"/><Relationship Id="rId18" Type="http://schemas.openxmlformats.org/officeDocument/2006/relationships/hyperlink" Target="http://www.ncbi.nlm.nih.gov/pubmed?term=10330339" TargetMode="External"/><Relationship Id="rId39" Type="http://schemas.openxmlformats.org/officeDocument/2006/relationships/hyperlink" Target="http://www.ncbi.nlm.nih.gov/pubmed?term=21990111" TargetMode="External"/><Relationship Id="rId34" Type="http://schemas.openxmlformats.org/officeDocument/2006/relationships/hyperlink" Target="http://www.ncbi.nlm.nih.gov/pubmed/21990111" TargetMode="External"/><Relationship Id="rId50" Type="http://schemas.openxmlformats.org/officeDocument/2006/relationships/hyperlink" Target="http://www.ncbi.nlm.nih.gov/pubmed?term=10330339" TargetMode="External"/><Relationship Id="rId55" Type="http://schemas.openxmlformats.org/officeDocument/2006/relationships/hyperlink" Target="http://www.ncbi.nlm.nih.gov/pubmed?term=21990111" TargetMode="External"/><Relationship Id="rId76" Type="http://schemas.openxmlformats.org/officeDocument/2006/relationships/hyperlink" Target="http://www.ncbi.nlm.nih.gov/pubmed/23266810" TargetMode="External"/><Relationship Id="rId97" Type="http://schemas.openxmlformats.org/officeDocument/2006/relationships/hyperlink" Target="https://pubmed.ncbi.nlm.nih.gov/32329550/" TargetMode="External"/><Relationship Id="rId104" Type="http://schemas.openxmlformats.org/officeDocument/2006/relationships/hyperlink" Target="https://pubmed.ncbi.nlm.nih.gov/33377563/" TargetMode="External"/><Relationship Id="rId7" Type="http://schemas.openxmlformats.org/officeDocument/2006/relationships/hyperlink" Target="http://www.ncbi.nlm.nih.gov/pubmed?term=20820830" TargetMode="External"/><Relationship Id="rId71" Type="http://schemas.openxmlformats.org/officeDocument/2006/relationships/hyperlink" Target="http://www.ncbi.nlm.nih.gov/pubmed/10330339" TargetMode="External"/><Relationship Id="rId92" Type="http://schemas.openxmlformats.org/officeDocument/2006/relationships/hyperlink" Target="http://www.ncbi.nlm.nih.gov/pubmed?term=12414822" TargetMode="External"/><Relationship Id="rId2" Type="http://schemas.openxmlformats.org/officeDocument/2006/relationships/hyperlink" Target="http://www.ncbi.nlm.nih.gov/pubmed?term=11339651" TargetMode="External"/><Relationship Id="rId29" Type="http://schemas.openxmlformats.org/officeDocument/2006/relationships/hyperlink" Target="http://www.ncbi.nlm.nih.gov/pubmed?term=21990111" TargetMode="External"/><Relationship Id="rId24" Type="http://schemas.openxmlformats.org/officeDocument/2006/relationships/hyperlink" Target="http://www.ncbi.nlm.nih.gov/pubmed?term=21990111" TargetMode="External"/><Relationship Id="rId40" Type="http://schemas.openxmlformats.org/officeDocument/2006/relationships/hyperlink" Target="http://www.ncbi.nlm.nih.gov/pubmed?term=11589012" TargetMode="External"/><Relationship Id="rId45" Type="http://schemas.openxmlformats.org/officeDocument/2006/relationships/hyperlink" Target="http://www.ncbi.nlm.nih.gov/pubmed?term=21990111" TargetMode="External"/><Relationship Id="rId66" Type="http://schemas.openxmlformats.org/officeDocument/2006/relationships/hyperlink" Target="http://www.ncbi.nlm.nih.gov/pubmed?term=21990111" TargetMode="External"/><Relationship Id="rId87" Type="http://schemas.openxmlformats.org/officeDocument/2006/relationships/hyperlink" Target="http://www.ncbi.nlm.nih.gov/protein/5729770" TargetMode="External"/><Relationship Id="rId61" Type="http://schemas.openxmlformats.org/officeDocument/2006/relationships/hyperlink" Target="http://www.ncbi.nlm.nih.gov/pubmed?term=19201763" TargetMode="External"/><Relationship Id="rId82" Type="http://schemas.openxmlformats.org/officeDocument/2006/relationships/hyperlink" Target="https://www.ncbi.nlm.nih.gov/pubmed/27343025" TargetMode="External"/><Relationship Id="rId19" Type="http://schemas.openxmlformats.org/officeDocument/2006/relationships/hyperlink" Target="http://www.ncbi.nlm.nih.gov/pubmed?term=10330339" TargetMode="External"/><Relationship Id="rId14" Type="http://schemas.openxmlformats.org/officeDocument/2006/relationships/hyperlink" Target="http://www.ncbi.nlm.nih.gov/pubmed?term=11241479" TargetMode="External"/><Relationship Id="rId30" Type="http://schemas.openxmlformats.org/officeDocument/2006/relationships/hyperlink" Target="http://www.ncbi.nlm.nih.gov/pubmed?term=21990111" TargetMode="External"/><Relationship Id="rId35" Type="http://schemas.openxmlformats.org/officeDocument/2006/relationships/hyperlink" Target="http://www.ncbi.nlm.nih.gov/pubmed/10330339" TargetMode="External"/><Relationship Id="rId56" Type="http://schemas.openxmlformats.org/officeDocument/2006/relationships/hyperlink" Target="http://www.ncbi.nlm.nih.gov/pubmed?term=21990111" TargetMode="External"/><Relationship Id="rId77" Type="http://schemas.openxmlformats.org/officeDocument/2006/relationships/hyperlink" Target="http://www.ncbi.nlm.nih.gov/pubmed/23266810" TargetMode="External"/><Relationship Id="rId100" Type="http://schemas.openxmlformats.org/officeDocument/2006/relationships/hyperlink" Target="https://pubmed.ncbi.nlm.nih.gov/31489614/" TargetMode="External"/><Relationship Id="rId105" Type="http://schemas.openxmlformats.org/officeDocument/2006/relationships/hyperlink" Target="https://pubmed.ncbi.nlm.nih.gov/33377563/" TargetMode="External"/><Relationship Id="rId8" Type="http://schemas.openxmlformats.org/officeDocument/2006/relationships/hyperlink" Target="http://www.ncbi.nlm.nih.gov/pubmed?term=19201763" TargetMode="External"/><Relationship Id="rId51" Type="http://schemas.openxmlformats.org/officeDocument/2006/relationships/hyperlink" Target="http://www.ncbi.nlm.nih.gov/pubmed?term=10330339" TargetMode="External"/><Relationship Id="rId72" Type="http://schemas.openxmlformats.org/officeDocument/2006/relationships/hyperlink" Target="http://www.ncbi.nlm.nih.gov/pubmed?term=21990111" TargetMode="External"/><Relationship Id="rId93" Type="http://schemas.openxmlformats.org/officeDocument/2006/relationships/hyperlink" Target="http://www.ncbi.nlm.nih.gov/pubmed?term=12414822" TargetMode="External"/><Relationship Id="rId98" Type="http://schemas.openxmlformats.org/officeDocument/2006/relationships/hyperlink" Target="https://pubmed.ncbi.nlm.nih.gov/31489614/" TargetMode="External"/><Relationship Id="rId3" Type="http://schemas.openxmlformats.org/officeDocument/2006/relationships/hyperlink" Target="http://www.ncbi.nlm.nih.gov/pubmed?term=11339651" TargetMode="External"/><Relationship Id="rId25" Type="http://schemas.openxmlformats.org/officeDocument/2006/relationships/hyperlink" Target="http://www.ncbi.nlm.nih.gov/pubmed/19748052" TargetMode="External"/><Relationship Id="rId46" Type="http://schemas.openxmlformats.org/officeDocument/2006/relationships/hyperlink" Target="http://www.ncbi.nlm.nih.gov/pubmed?term=21990111" TargetMode="External"/><Relationship Id="rId67" Type="http://schemas.openxmlformats.org/officeDocument/2006/relationships/hyperlink" Target="http://www.ncbi.nlm.nih.gov/pubmed?term=18283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03"/>
  <sheetViews>
    <sheetView workbookViewId="0">
      <selection activeCell="D13" sqref="D13"/>
    </sheetView>
  </sheetViews>
  <sheetFormatPr defaultColWidth="8.875" defaultRowHeight="12.75"/>
  <cols>
    <col min="1" max="1" width="12.75" style="1" customWidth="1"/>
    <col min="2" max="2" width="11.375" style="1" customWidth="1"/>
    <col min="3" max="3" width="11.875" style="1" customWidth="1"/>
    <col min="4" max="4" width="12.375" style="1" customWidth="1"/>
    <col min="5" max="5" width="12.625" style="1" customWidth="1"/>
    <col min="6" max="6" width="12.125" style="1" customWidth="1"/>
    <col min="7" max="7" width="12" style="1" customWidth="1"/>
    <col min="8" max="8" width="13.625" style="1" bestFit="1" customWidth="1"/>
    <col min="9" max="9" width="13" style="1" customWidth="1"/>
    <col min="10" max="10" width="13.5" style="1" customWidth="1"/>
    <col min="11" max="11" width="19.125" style="36" customWidth="1"/>
    <col min="12" max="12" width="18" style="29" customWidth="1"/>
    <col min="13" max="13" width="22.5" style="8" customWidth="1"/>
    <col min="14" max="14" width="14.875" style="8" customWidth="1"/>
    <col min="15" max="15" width="22.625" style="8" customWidth="1"/>
    <col min="16" max="16" width="8.875" style="31"/>
    <col min="17" max="19" width="8.875" style="1"/>
    <col min="20" max="20" width="9.125" style="1" bestFit="1" customWidth="1"/>
    <col min="21" max="16384" width="8.875" style="1"/>
  </cols>
  <sheetData>
    <row r="1" spans="1:21" ht="14.1" customHeight="1">
      <c r="A1" s="8" t="s">
        <v>0</v>
      </c>
      <c r="B1" s="116" t="s">
        <v>1</v>
      </c>
      <c r="C1" s="116"/>
      <c r="F1" s="3" t="s">
        <v>2</v>
      </c>
      <c r="K1" s="28"/>
      <c r="M1" s="3"/>
      <c r="N1" s="3"/>
      <c r="O1" s="3"/>
      <c r="Q1" s="30"/>
      <c r="R1" s="30"/>
      <c r="S1" s="30"/>
      <c r="T1" s="30"/>
      <c r="U1" s="32"/>
    </row>
    <row r="2" spans="1:21" ht="13.5">
      <c r="A2" s="8" t="s">
        <v>3</v>
      </c>
      <c r="B2" s="124">
        <v>1200</v>
      </c>
      <c r="C2" s="124"/>
      <c r="F2" s="4" t="s">
        <v>4</v>
      </c>
      <c r="K2" s="26"/>
      <c r="M2" s="3"/>
      <c r="N2" s="3"/>
      <c r="O2" s="3"/>
      <c r="Q2" s="4"/>
      <c r="R2" s="4"/>
      <c r="S2" s="4"/>
      <c r="T2" s="4"/>
      <c r="U2" s="32"/>
    </row>
    <row r="3" spans="1:21" ht="15" customHeight="1">
      <c r="A3" s="8" t="s">
        <v>5</v>
      </c>
      <c r="B3" s="125" t="s">
        <v>6</v>
      </c>
      <c r="C3" s="125"/>
      <c r="F3" s="4" t="s">
        <v>7</v>
      </c>
      <c r="K3" s="26"/>
      <c r="M3" s="3"/>
      <c r="N3" s="3"/>
      <c r="O3" s="3"/>
      <c r="Q3" s="4"/>
      <c r="R3" s="4"/>
      <c r="S3" s="4"/>
      <c r="T3" s="4"/>
      <c r="U3" s="32"/>
    </row>
    <row r="4" spans="1:21" ht="15" customHeight="1">
      <c r="A4" s="8" t="s">
        <v>8</v>
      </c>
      <c r="B4" s="126" t="s">
        <v>9</v>
      </c>
      <c r="C4" s="126"/>
      <c r="D4" s="1" t="s">
        <v>10</v>
      </c>
      <c r="F4" s="4" t="s">
        <v>11</v>
      </c>
      <c r="K4" s="26"/>
      <c r="Q4" s="33"/>
      <c r="R4" s="33"/>
      <c r="S4" s="33"/>
      <c r="T4" s="33"/>
      <c r="U4" s="33"/>
    </row>
    <row r="5" spans="1:21" ht="15" customHeight="1">
      <c r="A5" s="3" t="s">
        <v>12</v>
      </c>
      <c r="B5" s="127" t="s">
        <v>13</v>
      </c>
      <c r="C5" s="128"/>
      <c r="D5" s="1" t="s">
        <v>14</v>
      </c>
      <c r="F5" s="4" t="s">
        <v>15</v>
      </c>
      <c r="K5" s="26"/>
      <c r="M5" s="3"/>
      <c r="N5" s="3"/>
      <c r="O5" s="3"/>
      <c r="Q5" s="4"/>
      <c r="R5" s="4"/>
      <c r="S5" s="4"/>
      <c r="T5" s="4"/>
      <c r="U5" s="32"/>
    </row>
    <row r="6" spans="1:21" ht="13.5">
      <c r="A6" s="8" t="s">
        <v>16</v>
      </c>
      <c r="B6" s="126" t="s">
        <v>17</v>
      </c>
      <c r="C6" s="126"/>
      <c r="D6" s="1" t="s">
        <v>18</v>
      </c>
      <c r="F6" s="4" t="s">
        <v>19</v>
      </c>
      <c r="K6" s="26"/>
      <c r="M6" s="2"/>
      <c r="N6" s="2"/>
      <c r="O6" s="2"/>
      <c r="Q6" s="34"/>
      <c r="R6" s="34"/>
      <c r="S6" s="34"/>
      <c r="T6" s="34"/>
      <c r="U6" s="32"/>
    </row>
    <row r="7" spans="1:21" ht="15.75" customHeight="1">
      <c r="A7" s="22" t="s">
        <v>20</v>
      </c>
      <c r="B7" s="23"/>
      <c r="C7" s="6"/>
      <c r="K7" s="26"/>
      <c r="M7" s="2"/>
      <c r="N7" s="2"/>
      <c r="O7" s="2"/>
      <c r="Q7" s="34"/>
      <c r="R7" s="34"/>
      <c r="S7" s="34"/>
      <c r="T7" s="34"/>
      <c r="U7" s="32"/>
    </row>
    <row r="8" spans="1:21" ht="12.95">
      <c r="A8" s="22" t="s">
        <v>21</v>
      </c>
      <c r="B8" s="23"/>
      <c r="F8" s="4" t="s">
        <v>22</v>
      </c>
      <c r="K8" s="35"/>
      <c r="M8" s="2"/>
      <c r="N8" s="2"/>
      <c r="O8" s="2"/>
    </row>
    <row r="9" spans="1:21" ht="15.95" customHeight="1">
      <c r="F9" s="4" t="s">
        <v>23</v>
      </c>
    </row>
    <row r="10" spans="1:21" ht="14.25" customHeight="1">
      <c r="A10" s="8" t="s">
        <v>24</v>
      </c>
      <c r="B10" s="2" t="s">
        <v>25</v>
      </c>
      <c r="C10" s="2"/>
      <c r="F10" s="2" t="s">
        <v>26</v>
      </c>
      <c r="K10" s="37"/>
      <c r="M10" s="101"/>
    </row>
    <row r="11" spans="1:21" ht="14.25" customHeight="1">
      <c r="F11" s="4" t="s">
        <v>27</v>
      </c>
      <c r="M11" s="2"/>
    </row>
    <row r="12" spans="1:21" ht="14.25" customHeight="1">
      <c r="F12" s="2" t="s">
        <v>28</v>
      </c>
      <c r="M12" s="3"/>
    </row>
    <row r="13" spans="1:21" ht="14.25" customHeight="1">
      <c r="F13" s="2" t="s">
        <v>29</v>
      </c>
      <c r="M13" s="3"/>
    </row>
    <row r="14" spans="1:21" ht="14.25" customHeight="1">
      <c r="F14" s="7"/>
    </row>
    <row r="15" spans="1:21" ht="14.25" customHeight="1">
      <c r="F15" s="7"/>
    </row>
    <row r="16" spans="1:21" ht="14.25" customHeight="1">
      <c r="K16" s="26"/>
      <c r="M16" s="3"/>
      <c r="N16" s="3"/>
      <c r="O16" s="3"/>
    </row>
    <row r="17" spans="1:22" ht="58.5" customHeight="1" thickBot="1">
      <c r="A17" s="98" t="s">
        <v>30</v>
      </c>
      <c r="B17" s="98" t="s">
        <v>31</v>
      </c>
      <c r="C17" s="98" t="s">
        <v>32</v>
      </c>
      <c r="D17" s="98" t="s">
        <v>33</v>
      </c>
      <c r="E17" s="98" t="s">
        <v>34</v>
      </c>
      <c r="F17" s="98" t="s">
        <v>35</v>
      </c>
      <c r="G17" s="98" t="s">
        <v>36</v>
      </c>
      <c r="H17" s="98" t="s">
        <v>37</v>
      </c>
      <c r="I17" s="98" t="s">
        <v>38</v>
      </c>
      <c r="J17" s="99" t="s">
        <v>39</v>
      </c>
      <c r="K17" s="100" t="s">
        <v>40</v>
      </c>
      <c r="L17" s="98" t="s">
        <v>41</v>
      </c>
      <c r="M17" s="102" t="s">
        <v>42</v>
      </c>
      <c r="N17" s="102" t="s">
        <v>2</v>
      </c>
      <c r="O17" s="102" t="s">
        <v>43</v>
      </c>
      <c r="P17" s="4"/>
    </row>
    <row r="18" spans="1:22" ht="30" customHeight="1">
      <c r="A18" s="1" t="s">
        <v>44</v>
      </c>
      <c r="B18" s="1" t="s">
        <v>45</v>
      </c>
      <c r="C18" s="1" t="s">
        <v>46</v>
      </c>
      <c r="D18" s="1" t="s">
        <v>47</v>
      </c>
      <c r="E18" s="1" t="s">
        <v>48</v>
      </c>
      <c r="F18" s="1" t="s">
        <v>49</v>
      </c>
      <c r="G18" s="1" t="s">
        <v>50</v>
      </c>
      <c r="H18" s="1" t="s">
        <v>51</v>
      </c>
      <c r="I18" s="1" t="s">
        <v>52</v>
      </c>
      <c r="J18" s="29" t="s">
        <v>53</v>
      </c>
      <c r="K18" s="36" t="s">
        <v>54</v>
      </c>
      <c r="L18" s="38">
        <v>10330339</v>
      </c>
      <c r="P18" s="4"/>
      <c r="Q18" s="30"/>
      <c r="R18" s="30"/>
      <c r="S18" s="30"/>
      <c r="T18" s="30"/>
      <c r="U18" s="30"/>
      <c r="V18" s="30"/>
    </row>
    <row r="19" spans="1:22" ht="27">
      <c r="A19" s="1" t="s">
        <v>55</v>
      </c>
      <c r="B19" s="1" t="s">
        <v>56</v>
      </c>
      <c r="C19" s="1" t="s">
        <v>57</v>
      </c>
      <c r="D19" s="1" t="s">
        <v>58</v>
      </c>
      <c r="E19" s="1" t="s">
        <v>48</v>
      </c>
      <c r="F19" s="1" t="s">
        <v>59</v>
      </c>
      <c r="G19" s="1" t="s">
        <v>60</v>
      </c>
      <c r="H19" s="1" t="s">
        <v>51</v>
      </c>
      <c r="I19" s="1" t="s">
        <v>61</v>
      </c>
      <c r="J19" s="29" t="s">
        <v>62</v>
      </c>
      <c r="K19" s="36" t="s">
        <v>54</v>
      </c>
      <c r="L19" s="38">
        <v>10330339</v>
      </c>
      <c r="P19" s="4"/>
      <c r="R19" s="30"/>
    </row>
    <row r="20" spans="1:22" ht="27">
      <c r="A20" s="1" t="s">
        <v>63</v>
      </c>
      <c r="B20" s="1" t="s">
        <v>56</v>
      </c>
      <c r="C20" s="1" t="s">
        <v>64</v>
      </c>
      <c r="D20" s="1" t="s">
        <v>65</v>
      </c>
      <c r="E20" s="1" t="s">
        <v>48</v>
      </c>
      <c r="F20" s="1" t="s">
        <v>59</v>
      </c>
      <c r="G20" s="1" t="s">
        <v>60</v>
      </c>
      <c r="H20" s="1" t="s">
        <v>66</v>
      </c>
      <c r="I20" s="1" t="s">
        <v>61</v>
      </c>
      <c r="J20" s="29" t="s">
        <v>67</v>
      </c>
      <c r="K20" s="36" t="s">
        <v>54</v>
      </c>
      <c r="L20" s="38">
        <v>10330339</v>
      </c>
      <c r="M20" s="103"/>
      <c r="P20" s="4"/>
    </row>
    <row r="21" spans="1:22" ht="78" customHeight="1">
      <c r="A21" s="1" t="s">
        <v>68</v>
      </c>
      <c r="B21" s="1" t="s">
        <v>69</v>
      </c>
      <c r="C21" s="1" t="s">
        <v>70</v>
      </c>
      <c r="D21" s="1" t="s">
        <v>50</v>
      </c>
      <c r="E21" s="1" t="s">
        <v>48</v>
      </c>
      <c r="F21" s="1" t="s">
        <v>71</v>
      </c>
      <c r="H21" s="1" t="s">
        <v>51</v>
      </c>
      <c r="I21" s="1" t="s">
        <v>72</v>
      </c>
      <c r="J21" s="29" t="s">
        <v>73</v>
      </c>
      <c r="K21" s="36" t="s">
        <v>54</v>
      </c>
      <c r="L21" s="39">
        <v>10330339</v>
      </c>
      <c r="M21" s="8" t="s">
        <v>74</v>
      </c>
      <c r="N21" s="8" t="s">
        <v>75</v>
      </c>
      <c r="P21" s="4"/>
    </row>
    <row r="22" spans="1:22" ht="40.5">
      <c r="A22" s="40" t="s">
        <v>76</v>
      </c>
      <c r="B22" s="40" t="s">
        <v>77</v>
      </c>
      <c r="C22" s="40" t="s">
        <v>78</v>
      </c>
      <c r="D22" s="40" t="s">
        <v>79</v>
      </c>
      <c r="E22" s="1" t="s">
        <v>48</v>
      </c>
      <c r="F22" s="40" t="s">
        <v>49</v>
      </c>
      <c r="G22" s="40" t="s">
        <v>50</v>
      </c>
      <c r="H22" s="40" t="s">
        <v>50</v>
      </c>
      <c r="I22" s="40" t="s">
        <v>50</v>
      </c>
      <c r="J22" s="41" t="s">
        <v>80</v>
      </c>
      <c r="K22" s="42" t="s">
        <v>81</v>
      </c>
      <c r="L22" s="43" t="s">
        <v>50</v>
      </c>
      <c r="N22" s="8" t="s">
        <v>82</v>
      </c>
      <c r="P22" s="4"/>
    </row>
    <row r="23" spans="1:22" ht="27">
      <c r="A23" s="1" t="s">
        <v>83</v>
      </c>
      <c r="B23" s="1" t="s">
        <v>84</v>
      </c>
      <c r="C23" s="1" t="s">
        <v>85</v>
      </c>
      <c r="D23" s="1" t="s">
        <v>86</v>
      </c>
      <c r="E23" s="1" t="s">
        <v>48</v>
      </c>
      <c r="F23" s="1" t="s">
        <v>59</v>
      </c>
      <c r="G23" s="1" t="s">
        <v>60</v>
      </c>
      <c r="H23" s="1" t="s">
        <v>87</v>
      </c>
      <c r="I23" s="1" t="s">
        <v>88</v>
      </c>
      <c r="J23" s="29" t="s">
        <v>89</v>
      </c>
      <c r="K23" s="36" t="s">
        <v>54</v>
      </c>
      <c r="L23" s="38">
        <v>10330339</v>
      </c>
      <c r="P23" s="4"/>
    </row>
    <row r="24" spans="1:22" ht="40.5">
      <c r="A24" s="1" t="s">
        <v>90</v>
      </c>
      <c r="B24" s="1" t="s">
        <v>69</v>
      </c>
      <c r="C24" s="1" t="s">
        <v>91</v>
      </c>
      <c r="D24" s="1" t="s">
        <v>50</v>
      </c>
      <c r="E24" s="1" t="s">
        <v>48</v>
      </c>
      <c r="F24" s="1" t="s">
        <v>71</v>
      </c>
      <c r="H24" s="1" t="s">
        <v>51</v>
      </c>
      <c r="I24" s="1" t="s">
        <v>72</v>
      </c>
      <c r="J24" s="29" t="s">
        <v>92</v>
      </c>
      <c r="K24" s="36" t="s">
        <v>54</v>
      </c>
      <c r="L24" s="39">
        <v>10330339</v>
      </c>
      <c r="M24" s="8" t="s">
        <v>93</v>
      </c>
      <c r="N24" s="8" t="s">
        <v>94</v>
      </c>
      <c r="P24" s="4"/>
    </row>
    <row r="25" spans="1:22" ht="27">
      <c r="A25" s="1" t="s">
        <v>95</v>
      </c>
      <c r="B25" s="1" t="s">
        <v>96</v>
      </c>
      <c r="C25" s="1" t="s">
        <v>97</v>
      </c>
      <c r="D25" s="1" t="s">
        <v>98</v>
      </c>
      <c r="E25" s="1" t="s">
        <v>99</v>
      </c>
      <c r="F25" s="1" t="s">
        <v>100</v>
      </c>
      <c r="G25" s="1" t="s">
        <v>50</v>
      </c>
      <c r="H25" s="1" t="s">
        <v>50</v>
      </c>
      <c r="I25" s="1" t="s">
        <v>50</v>
      </c>
      <c r="J25" s="29" t="s">
        <v>101</v>
      </c>
      <c r="K25" s="36" t="s">
        <v>102</v>
      </c>
      <c r="L25" s="39">
        <v>21990111</v>
      </c>
      <c r="P25" s="4"/>
    </row>
    <row r="26" spans="1:22" ht="40.5">
      <c r="A26" s="40" t="s">
        <v>103</v>
      </c>
      <c r="B26" s="40" t="s">
        <v>84</v>
      </c>
      <c r="C26" s="40" t="s">
        <v>104</v>
      </c>
      <c r="D26" s="40" t="s">
        <v>105</v>
      </c>
      <c r="E26" s="1" t="s">
        <v>48</v>
      </c>
      <c r="F26" s="40" t="s">
        <v>59</v>
      </c>
      <c r="G26" s="40" t="s">
        <v>106</v>
      </c>
      <c r="H26" s="1" t="s">
        <v>50</v>
      </c>
      <c r="I26" s="1" t="s">
        <v>50</v>
      </c>
      <c r="J26" s="41" t="s">
        <v>107</v>
      </c>
      <c r="K26" s="44" t="s">
        <v>81</v>
      </c>
      <c r="L26" s="43" t="s">
        <v>50</v>
      </c>
      <c r="N26" s="8" t="s">
        <v>82</v>
      </c>
      <c r="O26" s="8" t="s">
        <v>108</v>
      </c>
      <c r="P26" s="4"/>
    </row>
    <row r="27" spans="1:22" ht="13.5">
      <c r="A27" s="1" t="s">
        <v>109</v>
      </c>
      <c r="B27" s="1" t="s">
        <v>110</v>
      </c>
      <c r="C27" s="1" t="s">
        <v>111</v>
      </c>
      <c r="D27" s="1" t="s">
        <v>112</v>
      </c>
      <c r="E27" s="1" t="s">
        <v>48</v>
      </c>
      <c r="F27" s="1" t="s">
        <v>49</v>
      </c>
      <c r="G27" s="1" t="s">
        <v>50</v>
      </c>
      <c r="H27" s="1" t="s">
        <v>87</v>
      </c>
      <c r="I27" s="1" t="s">
        <v>113</v>
      </c>
      <c r="J27" s="29" t="s">
        <v>114</v>
      </c>
      <c r="K27" s="36" t="s">
        <v>54</v>
      </c>
      <c r="L27" s="39">
        <v>10330339</v>
      </c>
      <c r="P27" s="4"/>
    </row>
    <row r="28" spans="1:22" ht="67.5">
      <c r="A28" s="1" t="s">
        <v>115</v>
      </c>
      <c r="B28" s="1" t="s">
        <v>110</v>
      </c>
      <c r="C28" s="1" t="s">
        <v>116</v>
      </c>
      <c r="D28" s="1" t="s">
        <v>117</v>
      </c>
      <c r="E28" s="1" t="s">
        <v>48</v>
      </c>
      <c r="F28" s="1" t="s">
        <v>118</v>
      </c>
      <c r="G28" s="1" t="s">
        <v>119</v>
      </c>
      <c r="H28" s="1" t="s">
        <v>50</v>
      </c>
      <c r="I28" s="1" t="s">
        <v>50</v>
      </c>
      <c r="J28" s="29" t="s">
        <v>120</v>
      </c>
      <c r="K28" s="36" t="s">
        <v>54</v>
      </c>
      <c r="L28" s="39">
        <v>10330339</v>
      </c>
      <c r="M28" s="8" t="s">
        <v>121</v>
      </c>
      <c r="N28" s="8" t="s">
        <v>122</v>
      </c>
      <c r="P28" s="4"/>
    </row>
    <row r="29" spans="1:22" ht="27">
      <c r="A29" s="1" t="s">
        <v>123</v>
      </c>
      <c r="B29" s="1" t="s">
        <v>110</v>
      </c>
      <c r="C29" s="1" t="s">
        <v>124</v>
      </c>
      <c r="D29" s="1" t="s">
        <v>125</v>
      </c>
      <c r="E29" s="1" t="s">
        <v>48</v>
      </c>
      <c r="F29" s="1" t="s">
        <v>59</v>
      </c>
      <c r="G29" s="1" t="s">
        <v>60</v>
      </c>
      <c r="H29" s="1" t="s">
        <v>51</v>
      </c>
      <c r="I29" s="1" t="s">
        <v>126</v>
      </c>
      <c r="J29" s="29" t="s">
        <v>127</v>
      </c>
      <c r="K29" s="36" t="s">
        <v>54</v>
      </c>
      <c r="L29" s="39">
        <v>10330339</v>
      </c>
      <c r="P29" s="4"/>
    </row>
    <row r="30" spans="1:22" ht="123" customHeight="1">
      <c r="A30" s="1" t="s">
        <v>128</v>
      </c>
      <c r="B30" s="1" t="s">
        <v>129</v>
      </c>
      <c r="C30" s="1" t="s">
        <v>130</v>
      </c>
      <c r="D30" s="1" t="s">
        <v>50</v>
      </c>
      <c r="E30" s="1" t="s">
        <v>99</v>
      </c>
      <c r="F30" s="1" t="s">
        <v>50</v>
      </c>
      <c r="H30" s="1" t="s">
        <v>50</v>
      </c>
      <c r="I30" s="1" t="s">
        <v>50</v>
      </c>
      <c r="J30" s="29" t="s">
        <v>131</v>
      </c>
      <c r="K30" s="36" t="s">
        <v>54</v>
      </c>
      <c r="L30" s="38">
        <v>10330339</v>
      </c>
      <c r="M30" s="8" t="s">
        <v>132</v>
      </c>
      <c r="N30" s="8" t="s">
        <v>133</v>
      </c>
      <c r="P30" s="4"/>
    </row>
    <row r="31" spans="1:22" ht="13.5">
      <c r="A31" s="1" t="s">
        <v>134</v>
      </c>
      <c r="B31" s="1" t="s">
        <v>129</v>
      </c>
      <c r="C31" s="1" t="s">
        <v>135</v>
      </c>
      <c r="D31" s="1" t="s">
        <v>136</v>
      </c>
      <c r="E31" s="1" t="s">
        <v>48</v>
      </c>
      <c r="F31" s="1" t="s">
        <v>49</v>
      </c>
      <c r="G31" s="1" t="s">
        <v>50</v>
      </c>
      <c r="H31" s="1" t="s">
        <v>51</v>
      </c>
      <c r="I31" s="1" t="s">
        <v>137</v>
      </c>
      <c r="J31" s="29" t="s">
        <v>138</v>
      </c>
      <c r="K31" s="36" t="s">
        <v>54</v>
      </c>
      <c r="L31" s="39">
        <v>10330339</v>
      </c>
      <c r="P31" s="4"/>
    </row>
    <row r="32" spans="1:22" ht="27">
      <c r="A32" s="1" t="s">
        <v>139</v>
      </c>
      <c r="B32" s="1" t="s">
        <v>140</v>
      </c>
      <c r="C32" s="1" t="s">
        <v>141</v>
      </c>
      <c r="D32" s="1" t="s">
        <v>142</v>
      </c>
      <c r="E32" s="1" t="s">
        <v>48</v>
      </c>
      <c r="F32" s="1" t="s">
        <v>59</v>
      </c>
      <c r="G32" s="1" t="s">
        <v>60</v>
      </c>
      <c r="H32" s="1" t="s">
        <v>143</v>
      </c>
      <c r="I32" s="1" t="s">
        <v>144</v>
      </c>
      <c r="J32" s="29" t="s">
        <v>145</v>
      </c>
      <c r="K32" s="36" t="s">
        <v>54</v>
      </c>
      <c r="L32" s="38">
        <v>10330339</v>
      </c>
      <c r="P32" s="4"/>
    </row>
    <row r="33" spans="1:16" ht="67.5">
      <c r="A33" s="1" t="s">
        <v>146</v>
      </c>
      <c r="B33" s="1" t="s">
        <v>147</v>
      </c>
      <c r="C33" s="1" t="s">
        <v>148</v>
      </c>
      <c r="D33" s="1" t="s">
        <v>50</v>
      </c>
      <c r="E33" s="1" t="s">
        <v>48</v>
      </c>
      <c r="F33" s="1" t="s">
        <v>149</v>
      </c>
      <c r="H33" s="1" t="s">
        <v>150</v>
      </c>
      <c r="I33" s="1" t="s">
        <v>151</v>
      </c>
      <c r="J33" s="29" t="s">
        <v>152</v>
      </c>
      <c r="K33" s="36" t="s">
        <v>54</v>
      </c>
      <c r="L33" s="38">
        <v>10330339</v>
      </c>
      <c r="M33" s="8" t="s">
        <v>74</v>
      </c>
      <c r="N33" s="8" t="s">
        <v>153</v>
      </c>
      <c r="P33" s="4"/>
    </row>
    <row r="34" spans="1:16" ht="27">
      <c r="A34" s="1" t="s">
        <v>154</v>
      </c>
      <c r="B34" s="1" t="s">
        <v>96</v>
      </c>
      <c r="C34" s="1" t="s">
        <v>155</v>
      </c>
      <c r="D34" s="1" t="s">
        <v>156</v>
      </c>
      <c r="E34" s="1" t="s">
        <v>99</v>
      </c>
      <c r="F34" s="1" t="s">
        <v>100</v>
      </c>
      <c r="G34" s="1" t="s">
        <v>50</v>
      </c>
      <c r="H34" s="1" t="s">
        <v>150</v>
      </c>
      <c r="I34" s="1" t="s">
        <v>157</v>
      </c>
      <c r="J34" s="29" t="s">
        <v>158</v>
      </c>
      <c r="K34" s="36" t="s">
        <v>54</v>
      </c>
      <c r="L34" s="45">
        <v>10330339</v>
      </c>
      <c r="P34" s="4"/>
    </row>
    <row r="35" spans="1:16" ht="27">
      <c r="A35" s="1" t="s">
        <v>159</v>
      </c>
      <c r="B35" s="1" t="s">
        <v>96</v>
      </c>
      <c r="C35" s="1" t="s">
        <v>160</v>
      </c>
      <c r="D35" s="1" t="s">
        <v>161</v>
      </c>
      <c r="E35" s="1" t="s">
        <v>48</v>
      </c>
      <c r="F35" s="1" t="s">
        <v>59</v>
      </c>
      <c r="G35" s="1" t="s">
        <v>60</v>
      </c>
      <c r="H35" s="1" t="s">
        <v>143</v>
      </c>
      <c r="I35" s="1" t="s">
        <v>162</v>
      </c>
      <c r="J35" s="29" t="s">
        <v>163</v>
      </c>
      <c r="K35" s="36" t="s">
        <v>54</v>
      </c>
      <c r="L35" s="39">
        <v>10330339</v>
      </c>
      <c r="P35" s="4"/>
    </row>
    <row r="36" spans="1:16" ht="27">
      <c r="A36" s="1" t="s">
        <v>164</v>
      </c>
      <c r="B36" s="1" t="s">
        <v>165</v>
      </c>
      <c r="C36" s="1" t="s">
        <v>166</v>
      </c>
      <c r="D36" s="1" t="s">
        <v>50</v>
      </c>
      <c r="E36" s="1" t="s">
        <v>48</v>
      </c>
      <c r="F36" s="1" t="s">
        <v>71</v>
      </c>
      <c r="G36" s="1" t="s">
        <v>167</v>
      </c>
      <c r="H36" s="1" t="s">
        <v>50</v>
      </c>
      <c r="I36" s="1" t="s">
        <v>50</v>
      </c>
      <c r="J36" s="29" t="s">
        <v>168</v>
      </c>
      <c r="K36" s="36" t="s">
        <v>54</v>
      </c>
      <c r="L36" s="39">
        <v>10330339</v>
      </c>
      <c r="P36" s="4"/>
    </row>
    <row r="37" spans="1:16" ht="27">
      <c r="A37" s="1" t="s">
        <v>169</v>
      </c>
      <c r="B37" s="1" t="s">
        <v>170</v>
      </c>
      <c r="C37" s="1" t="s">
        <v>171</v>
      </c>
      <c r="D37" s="1" t="s">
        <v>172</v>
      </c>
      <c r="E37" s="1" t="s">
        <v>48</v>
      </c>
      <c r="F37" s="1" t="s">
        <v>59</v>
      </c>
      <c r="G37" s="1" t="s">
        <v>60</v>
      </c>
      <c r="H37" s="1" t="s">
        <v>143</v>
      </c>
      <c r="I37" s="1" t="s">
        <v>173</v>
      </c>
      <c r="J37" s="29" t="s">
        <v>174</v>
      </c>
      <c r="K37" s="36" t="s">
        <v>54</v>
      </c>
      <c r="L37" s="39">
        <v>10330339</v>
      </c>
      <c r="P37" s="4"/>
    </row>
    <row r="38" spans="1:16" ht="27">
      <c r="A38" s="1" t="s">
        <v>175</v>
      </c>
      <c r="B38" s="1" t="s">
        <v>170</v>
      </c>
      <c r="C38" s="1" t="s">
        <v>176</v>
      </c>
      <c r="D38" s="1" t="s">
        <v>177</v>
      </c>
      <c r="E38" s="1" t="s">
        <v>48</v>
      </c>
      <c r="F38" s="1" t="s">
        <v>59</v>
      </c>
      <c r="G38" s="1" t="s">
        <v>60</v>
      </c>
      <c r="H38" s="1" t="s">
        <v>51</v>
      </c>
      <c r="I38" s="1" t="s">
        <v>178</v>
      </c>
      <c r="J38" s="29" t="s">
        <v>179</v>
      </c>
      <c r="K38" s="36" t="s">
        <v>54</v>
      </c>
      <c r="L38" s="39">
        <v>10330339</v>
      </c>
      <c r="P38" s="4"/>
    </row>
    <row r="39" spans="1:16" ht="27">
      <c r="A39" s="1" t="s">
        <v>180</v>
      </c>
      <c r="B39" s="1" t="s">
        <v>170</v>
      </c>
      <c r="C39" s="1" t="s">
        <v>181</v>
      </c>
      <c r="D39" s="1" t="s">
        <v>182</v>
      </c>
      <c r="E39" s="1" t="s">
        <v>48</v>
      </c>
      <c r="F39" s="1" t="s">
        <v>59</v>
      </c>
      <c r="G39" s="1" t="s">
        <v>60</v>
      </c>
      <c r="H39" s="1" t="s">
        <v>87</v>
      </c>
      <c r="I39" s="1" t="s">
        <v>183</v>
      </c>
      <c r="J39" s="29" t="s">
        <v>184</v>
      </c>
      <c r="K39" s="36" t="s">
        <v>54</v>
      </c>
      <c r="L39" s="39">
        <v>10330339</v>
      </c>
      <c r="P39" s="4"/>
    </row>
    <row r="40" spans="1:16" ht="27">
      <c r="A40" s="1" t="s">
        <v>185</v>
      </c>
      <c r="B40" s="1" t="s">
        <v>84</v>
      </c>
      <c r="C40" s="1" t="s">
        <v>186</v>
      </c>
      <c r="D40" s="1" t="s">
        <v>187</v>
      </c>
      <c r="E40" s="1" t="s">
        <v>48</v>
      </c>
      <c r="F40" s="1" t="s">
        <v>59</v>
      </c>
      <c r="G40" s="1" t="s">
        <v>60</v>
      </c>
      <c r="H40" s="1" t="s">
        <v>143</v>
      </c>
      <c r="I40" s="1" t="s">
        <v>188</v>
      </c>
      <c r="J40" s="29" t="s">
        <v>189</v>
      </c>
      <c r="K40" s="36" t="s">
        <v>54</v>
      </c>
      <c r="L40" s="39">
        <v>10330339</v>
      </c>
      <c r="P40" s="4"/>
    </row>
    <row r="41" spans="1:16" ht="27">
      <c r="A41" s="1" t="s">
        <v>190</v>
      </c>
      <c r="B41" s="1" t="s">
        <v>84</v>
      </c>
      <c r="C41" s="1" t="s">
        <v>191</v>
      </c>
      <c r="D41" s="1" t="s">
        <v>192</v>
      </c>
      <c r="E41" s="1" t="s">
        <v>48</v>
      </c>
      <c r="F41" s="1" t="s">
        <v>59</v>
      </c>
      <c r="G41" s="1" t="s">
        <v>60</v>
      </c>
      <c r="H41" s="1" t="s">
        <v>143</v>
      </c>
      <c r="I41" s="1" t="s">
        <v>193</v>
      </c>
      <c r="J41" s="29" t="s">
        <v>194</v>
      </c>
      <c r="K41" s="36" t="s">
        <v>54</v>
      </c>
      <c r="L41" s="39">
        <v>10330339</v>
      </c>
      <c r="P41" s="4"/>
    </row>
    <row r="42" spans="1:16" ht="53.25">
      <c r="A42" s="1" t="s">
        <v>195</v>
      </c>
      <c r="B42" s="1" t="s">
        <v>196</v>
      </c>
      <c r="C42" s="1" t="s">
        <v>197</v>
      </c>
      <c r="D42" s="1" t="s">
        <v>50</v>
      </c>
      <c r="E42" s="1" t="s">
        <v>48</v>
      </c>
      <c r="F42" s="1" t="s">
        <v>71</v>
      </c>
      <c r="G42" s="1" t="s">
        <v>167</v>
      </c>
      <c r="H42" s="1" t="s">
        <v>50</v>
      </c>
      <c r="I42" s="1" t="s">
        <v>198</v>
      </c>
      <c r="J42" s="29" t="s">
        <v>199</v>
      </c>
      <c r="K42" s="36" t="s">
        <v>54</v>
      </c>
      <c r="L42" s="46">
        <v>10330339</v>
      </c>
      <c r="M42" s="8" t="s">
        <v>200</v>
      </c>
      <c r="N42" s="8" t="s">
        <v>201</v>
      </c>
      <c r="P42" s="4"/>
    </row>
    <row r="43" spans="1:16" ht="27">
      <c r="A43" s="1" t="s">
        <v>202</v>
      </c>
      <c r="B43" s="1" t="s">
        <v>203</v>
      </c>
      <c r="C43" s="1" t="s">
        <v>204</v>
      </c>
      <c r="D43" s="1" t="s">
        <v>205</v>
      </c>
      <c r="E43" s="1" t="s">
        <v>206</v>
      </c>
      <c r="F43" s="1" t="s">
        <v>100</v>
      </c>
      <c r="G43" s="1" t="s">
        <v>50</v>
      </c>
      <c r="H43" s="1" t="s">
        <v>50</v>
      </c>
      <c r="I43" s="1" t="s">
        <v>50</v>
      </c>
      <c r="J43" s="29" t="s">
        <v>207</v>
      </c>
      <c r="K43" s="36" t="s">
        <v>54</v>
      </c>
      <c r="L43" s="46">
        <v>10330339</v>
      </c>
      <c r="P43" s="4"/>
    </row>
    <row r="44" spans="1:16" ht="27">
      <c r="A44" s="1" t="s">
        <v>208</v>
      </c>
      <c r="B44" s="1" t="s">
        <v>203</v>
      </c>
      <c r="C44" s="1" t="s">
        <v>209</v>
      </c>
      <c r="D44" s="1" t="s">
        <v>210</v>
      </c>
      <c r="E44" s="1" t="s">
        <v>99</v>
      </c>
      <c r="F44" s="1" t="s">
        <v>100</v>
      </c>
      <c r="G44" s="1" t="s">
        <v>50</v>
      </c>
      <c r="H44" s="1" t="s">
        <v>50</v>
      </c>
      <c r="I44" s="1" t="s">
        <v>50</v>
      </c>
      <c r="J44" s="29" t="s">
        <v>211</v>
      </c>
      <c r="K44" s="36" t="s">
        <v>54</v>
      </c>
      <c r="L44" s="46">
        <v>10330339</v>
      </c>
      <c r="P44" s="4"/>
    </row>
    <row r="45" spans="1:16" ht="67.5">
      <c r="A45" s="1" t="s">
        <v>212</v>
      </c>
      <c r="B45" s="1" t="s">
        <v>56</v>
      </c>
      <c r="C45" s="1" t="s">
        <v>213</v>
      </c>
      <c r="D45" s="1" t="s">
        <v>214</v>
      </c>
      <c r="E45" s="1" t="s">
        <v>99</v>
      </c>
      <c r="F45" s="1" t="s">
        <v>100</v>
      </c>
      <c r="G45" s="1" t="s">
        <v>50</v>
      </c>
      <c r="H45" s="1" t="s">
        <v>50</v>
      </c>
      <c r="I45" s="1" t="s">
        <v>50</v>
      </c>
      <c r="J45" s="47" t="s">
        <v>50</v>
      </c>
      <c r="K45" s="36" t="s">
        <v>215</v>
      </c>
      <c r="L45" s="39">
        <v>23266810</v>
      </c>
      <c r="N45" s="8" t="s">
        <v>216</v>
      </c>
      <c r="P45" s="4"/>
    </row>
    <row r="46" spans="1:16" ht="27">
      <c r="A46" s="1" t="s">
        <v>217</v>
      </c>
      <c r="B46" s="1" t="s">
        <v>96</v>
      </c>
      <c r="C46" s="1" t="s">
        <v>218</v>
      </c>
      <c r="D46" s="1" t="s">
        <v>219</v>
      </c>
      <c r="E46" s="1" t="s">
        <v>48</v>
      </c>
      <c r="F46" s="1" t="s">
        <v>59</v>
      </c>
      <c r="G46" s="1" t="s">
        <v>220</v>
      </c>
      <c r="H46" s="1" t="s">
        <v>51</v>
      </c>
      <c r="I46" s="1" t="s">
        <v>221</v>
      </c>
      <c r="J46" s="48" t="s">
        <v>222</v>
      </c>
      <c r="K46" s="36" t="s">
        <v>223</v>
      </c>
      <c r="L46" s="39">
        <v>26224725</v>
      </c>
      <c r="P46" s="4"/>
    </row>
    <row r="47" spans="1:16" ht="27">
      <c r="A47" s="1" t="s">
        <v>224</v>
      </c>
      <c r="B47" s="1" t="s">
        <v>96</v>
      </c>
      <c r="C47" s="1" t="s">
        <v>225</v>
      </c>
      <c r="D47" s="40" t="s">
        <v>226</v>
      </c>
      <c r="E47" s="1" t="s">
        <v>48</v>
      </c>
      <c r="F47" s="1" t="s">
        <v>227</v>
      </c>
      <c r="G47" s="1" t="s">
        <v>220</v>
      </c>
      <c r="H47" s="1" t="s">
        <v>50</v>
      </c>
      <c r="I47" s="49" t="s">
        <v>228</v>
      </c>
      <c r="J47" s="29" t="s">
        <v>229</v>
      </c>
      <c r="K47" s="36" t="s">
        <v>230</v>
      </c>
      <c r="L47" s="50">
        <v>27604308</v>
      </c>
      <c r="P47" s="4"/>
    </row>
    <row r="48" spans="1:16" ht="27">
      <c r="A48" s="1" t="s">
        <v>231</v>
      </c>
      <c r="B48" s="1" t="s">
        <v>96</v>
      </c>
      <c r="C48" s="40" t="s">
        <v>232</v>
      </c>
      <c r="D48" s="40" t="s">
        <v>233</v>
      </c>
      <c r="E48" s="1" t="s">
        <v>48</v>
      </c>
      <c r="F48" s="1" t="s">
        <v>227</v>
      </c>
      <c r="G48" s="1" t="s">
        <v>220</v>
      </c>
      <c r="H48" s="1" t="s">
        <v>50</v>
      </c>
      <c r="I48" s="1" t="s">
        <v>50</v>
      </c>
      <c r="J48" s="29" t="s">
        <v>234</v>
      </c>
      <c r="K48" s="51" t="s">
        <v>235</v>
      </c>
      <c r="L48" s="43" t="s">
        <v>50</v>
      </c>
      <c r="P48" s="4"/>
    </row>
    <row r="49" spans="1:16" ht="40.5">
      <c r="A49" s="1" t="s">
        <v>236</v>
      </c>
      <c r="B49" s="1" t="s">
        <v>56</v>
      </c>
      <c r="C49" s="1" t="s">
        <v>237</v>
      </c>
      <c r="D49" s="1" t="s">
        <v>238</v>
      </c>
      <c r="E49" s="1" t="s">
        <v>206</v>
      </c>
      <c r="F49" s="1" t="s">
        <v>100</v>
      </c>
      <c r="G49" s="1" t="s">
        <v>50</v>
      </c>
      <c r="H49" s="1" t="s">
        <v>50</v>
      </c>
      <c r="I49" s="1" t="s">
        <v>50</v>
      </c>
      <c r="J49" s="1" t="s">
        <v>239</v>
      </c>
      <c r="K49" s="36" t="s">
        <v>240</v>
      </c>
      <c r="L49" s="50">
        <v>29599076</v>
      </c>
      <c r="M49" s="8" t="s">
        <v>241</v>
      </c>
      <c r="N49" s="8" t="s">
        <v>242</v>
      </c>
      <c r="P49" s="4"/>
    </row>
    <row r="50" spans="1:16" ht="27">
      <c r="A50" s="1" t="s">
        <v>243</v>
      </c>
      <c r="B50" s="1" t="s">
        <v>129</v>
      </c>
      <c r="C50" s="1" t="s">
        <v>244</v>
      </c>
      <c r="D50" s="1" t="s">
        <v>245</v>
      </c>
      <c r="E50" s="1" t="s">
        <v>48</v>
      </c>
      <c r="F50" s="1" t="s">
        <v>227</v>
      </c>
      <c r="G50" s="1" t="s">
        <v>246</v>
      </c>
      <c r="H50" s="1" t="s">
        <v>247</v>
      </c>
      <c r="I50" s="41" t="s">
        <v>248</v>
      </c>
      <c r="J50" s="29" t="s">
        <v>249</v>
      </c>
      <c r="K50" s="36" t="s">
        <v>54</v>
      </c>
      <c r="L50" s="39">
        <v>10330339</v>
      </c>
      <c r="M50" s="8" t="s">
        <v>250</v>
      </c>
      <c r="P50" s="4"/>
    </row>
    <row r="51" spans="1:16" ht="40.5">
      <c r="A51" s="40" t="s">
        <v>251</v>
      </c>
      <c r="B51" s="40" t="s">
        <v>252</v>
      </c>
      <c r="C51" s="40" t="s">
        <v>253</v>
      </c>
      <c r="D51" s="40" t="s">
        <v>254</v>
      </c>
      <c r="E51" s="1" t="s">
        <v>48</v>
      </c>
      <c r="F51" s="40" t="s">
        <v>59</v>
      </c>
      <c r="G51" s="40" t="s">
        <v>255</v>
      </c>
      <c r="H51" s="40" t="s">
        <v>50</v>
      </c>
      <c r="I51" s="40" t="s">
        <v>50</v>
      </c>
      <c r="J51" s="41" t="s">
        <v>256</v>
      </c>
      <c r="K51" s="52" t="s">
        <v>257</v>
      </c>
      <c r="L51" s="43" t="s">
        <v>50</v>
      </c>
      <c r="N51" s="8" t="s">
        <v>82</v>
      </c>
      <c r="P51" s="4"/>
    </row>
    <row r="52" spans="1:16" ht="40.5">
      <c r="A52" s="40" t="s">
        <v>258</v>
      </c>
      <c r="B52" s="40" t="s">
        <v>140</v>
      </c>
      <c r="C52" s="40" t="s">
        <v>259</v>
      </c>
      <c r="D52" s="40" t="s">
        <v>260</v>
      </c>
      <c r="E52" s="1" t="s">
        <v>48</v>
      </c>
      <c r="F52" s="40" t="s">
        <v>59</v>
      </c>
      <c r="G52" s="40" t="s">
        <v>106</v>
      </c>
      <c r="H52" s="40" t="s">
        <v>261</v>
      </c>
      <c r="I52" s="40" t="s">
        <v>262</v>
      </c>
      <c r="J52" s="41" t="s">
        <v>263</v>
      </c>
      <c r="K52" s="52" t="s">
        <v>257</v>
      </c>
      <c r="L52" s="43" t="s">
        <v>50</v>
      </c>
      <c r="N52" s="8" t="s">
        <v>82</v>
      </c>
      <c r="P52" s="4"/>
    </row>
    <row r="53" spans="1:16" ht="40.5">
      <c r="A53" s="40" t="s">
        <v>264</v>
      </c>
      <c r="B53" s="40" t="s">
        <v>140</v>
      </c>
      <c r="C53" s="40" t="s">
        <v>265</v>
      </c>
      <c r="D53" s="40" t="s">
        <v>266</v>
      </c>
      <c r="E53" s="1" t="s">
        <v>48</v>
      </c>
      <c r="F53" s="40" t="s">
        <v>59</v>
      </c>
      <c r="G53" s="40" t="s">
        <v>255</v>
      </c>
      <c r="H53" s="40" t="s">
        <v>50</v>
      </c>
      <c r="I53" s="40" t="s">
        <v>50</v>
      </c>
      <c r="J53" s="41" t="s">
        <v>267</v>
      </c>
      <c r="K53" s="36" t="s">
        <v>240</v>
      </c>
      <c r="L53" s="50">
        <v>29599076</v>
      </c>
      <c r="N53" s="8" t="s">
        <v>82</v>
      </c>
      <c r="P53" s="4"/>
    </row>
    <row r="54" spans="1:16" ht="27">
      <c r="A54" s="1" t="s">
        <v>268</v>
      </c>
      <c r="B54" s="1" t="s">
        <v>269</v>
      </c>
      <c r="C54" s="1" t="s">
        <v>270</v>
      </c>
      <c r="D54" s="1" t="s">
        <v>50</v>
      </c>
      <c r="E54" s="1" t="s">
        <v>48</v>
      </c>
      <c r="F54" s="1" t="s">
        <v>271</v>
      </c>
      <c r="G54" s="1" t="s">
        <v>167</v>
      </c>
      <c r="H54" s="1" t="s">
        <v>272</v>
      </c>
      <c r="I54" s="41" t="s">
        <v>273</v>
      </c>
      <c r="J54" s="29" t="s">
        <v>274</v>
      </c>
      <c r="K54" s="36" t="s">
        <v>54</v>
      </c>
      <c r="L54" s="1">
        <v>10330339</v>
      </c>
      <c r="M54" s="8" t="s">
        <v>275</v>
      </c>
      <c r="P54" s="4"/>
    </row>
    <row r="55" spans="1:16" ht="40.5">
      <c r="A55" s="40" t="s">
        <v>276</v>
      </c>
      <c r="B55" s="40" t="s">
        <v>170</v>
      </c>
      <c r="C55" s="40" t="s">
        <v>277</v>
      </c>
      <c r="D55" s="40" t="s">
        <v>278</v>
      </c>
      <c r="E55" s="1" t="s">
        <v>48</v>
      </c>
      <c r="F55" s="40" t="s">
        <v>59</v>
      </c>
      <c r="G55" s="40" t="s">
        <v>106</v>
      </c>
      <c r="H55" s="40" t="s">
        <v>50</v>
      </c>
      <c r="I55" s="40" t="s">
        <v>50</v>
      </c>
      <c r="J55" s="41" t="s">
        <v>279</v>
      </c>
      <c r="K55" s="52" t="s">
        <v>257</v>
      </c>
      <c r="L55" s="43" t="s">
        <v>50</v>
      </c>
      <c r="N55" s="8" t="s">
        <v>82</v>
      </c>
      <c r="P55" s="4"/>
    </row>
    <row r="56" spans="1:16" ht="40.5">
      <c r="A56" s="40" t="s">
        <v>280</v>
      </c>
      <c r="B56" s="40" t="s">
        <v>96</v>
      </c>
      <c r="C56" s="40" t="s">
        <v>281</v>
      </c>
      <c r="D56" s="40" t="s">
        <v>282</v>
      </c>
      <c r="E56" s="1" t="s">
        <v>48</v>
      </c>
      <c r="F56" s="40" t="s">
        <v>59</v>
      </c>
      <c r="G56" s="40" t="s">
        <v>106</v>
      </c>
      <c r="H56" s="40" t="s">
        <v>261</v>
      </c>
      <c r="I56" s="40" t="s">
        <v>283</v>
      </c>
      <c r="J56" s="41" t="s">
        <v>284</v>
      </c>
      <c r="K56" s="52" t="s">
        <v>285</v>
      </c>
      <c r="L56" s="43" t="s">
        <v>50</v>
      </c>
      <c r="N56" s="8" t="s">
        <v>82</v>
      </c>
      <c r="P56" s="4"/>
    </row>
    <row r="57" spans="1:16" ht="45" customHeight="1">
      <c r="A57" s="40" t="s">
        <v>286</v>
      </c>
      <c r="B57" s="40" t="s">
        <v>110</v>
      </c>
      <c r="C57" s="40" t="s">
        <v>287</v>
      </c>
      <c r="D57" s="40" t="s">
        <v>288</v>
      </c>
      <c r="E57" s="1" t="s">
        <v>48</v>
      </c>
      <c r="F57" s="40" t="s">
        <v>59</v>
      </c>
      <c r="G57" s="40" t="s">
        <v>289</v>
      </c>
      <c r="H57" s="40" t="s">
        <v>50</v>
      </c>
      <c r="I57" s="40" t="s">
        <v>50</v>
      </c>
      <c r="J57" s="41" t="s">
        <v>290</v>
      </c>
      <c r="K57" s="52" t="s">
        <v>285</v>
      </c>
      <c r="L57" s="53" t="s">
        <v>50</v>
      </c>
      <c r="N57" s="8" t="s">
        <v>82</v>
      </c>
      <c r="O57" s="8" t="s">
        <v>108</v>
      </c>
      <c r="P57" s="4"/>
    </row>
    <row r="58" spans="1:16" ht="27">
      <c r="A58" s="1" t="s">
        <v>291</v>
      </c>
      <c r="B58" s="1" t="s">
        <v>45</v>
      </c>
      <c r="C58" s="1" t="s">
        <v>292</v>
      </c>
      <c r="D58" s="1" t="s">
        <v>293</v>
      </c>
      <c r="E58" s="1" t="s">
        <v>48</v>
      </c>
      <c r="F58" s="1" t="s">
        <v>59</v>
      </c>
      <c r="G58" s="1" t="s">
        <v>60</v>
      </c>
      <c r="H58" s="1" t="s">
        <v>51</v>
      </c>
      <c r="I58" s="1" t="s">
        <v>294</v>
      </c>
      <c r="J58" s="29" t="s">
        <v>295</v>
      </c>
      <c r="K58" s="36" t="s">
        <v>102</v>
      </c>
      <c r="L58" s="38">
        <v>10665500</v>
      </c>
      <c r="P58" s="4"/>
    </row>
    <row r="59" spans="1:16" ht="27">
      <c r="A59" s="32" t="s">
        <v>296</v>
      </c>
      <c r="B59" s="32" t="s">
        <v>84</v>
      </c>
      <c r="C59" s="1" t="s">
        <v>297</v>
      </c>
      <c r="D59" s="54" t="s">
        <v>298</v>
      </c>
      <c r="E59" s="1" t="s">
        <v>48</v>
      </c>
      <c r="F59" s="32" t="s">
        <v>59</v>
      </c>
      <c r="G59" s="1" t="s">
        <v>220</v>
      </c>
      <c r="H59" s="1" t="s">
        <v>150</v>
      </c>
      <c r="I59" s="32" t="s">
        <v>299</v>
      </c>
      <c r="J59" s="29" t="s">
        <v>300</v>
      </c>
      <c r="K59" s="55" t="s">
        <v>301</v>
      </c>
      <c r="L59" s="56">
        <v>27518768</v>
      </c>
      <c r="P59" s="4"/>
    </row>
    <row r="60" spans="1:16" ht="27">
      <c r="A60" s="1" t="s">
        <v>302</v>
      </c>
      <c r="B60" s="1" t="s">
        <v>77</v>
      </c>
      <c r="C60" s="1" t="s">
        <v>303</v>
      </c>
      <c r="D60" s="1" t="s">
        <v>304</v>
      </c>
      <c r="E60" s="1" t="s">
        <v>48</v>
      </c>
      <c r="F60" s="1" t="s">
        <v>59</v>
      </c>
      <c r="G60" s="1" t="s">
        <v>60</v>
      </c>
      <c r="H60" s="1" t="s">
        <v>50</v>
      </c>
      <c r="I60" s="1" t="s">
        <v>50</v>
      </c>
      <c r="J60" s="29" t="s">
        <v>305</v>
      </c>
      <c r="K60" s="57" t="s">
        <v>306</v>
      </c>
      <c r="L60" s="58" t="s">
        <v>50</v>
      </c>
      <c r="P60" s="4"/>
    </row>
    <row r="61" spans="1:16" ht="27">
      <c r="A61" s="1" t="s">
        <v>307</v>
      </c>
      <c r="B61" s="1" t="s">
        <v>165</v>
      </c>
      <c r="C61" s="1" t="s">
        <v>308</v>
      </c>
      <c r="D61" s="1" t="s">
        <v>50</v>
      </c>
      <c r="E61" s="1" t="s">
        <v>48</v>
      </c>
      <c r="F61" s="1" t="s">
        <v>71</v>
      </c>
      <c r="G61" s="1" t="s">
        <v>167</v>
      </c>
      <c r="H61" s="1" t="s">
        <v>50</v>
      </c>
      <c r="I61" s="1" t="s">
        <v>50</v>
      </c>
      <c r="J61" s="29" t="s">
        <v>309</v>
      </c>
      <c r="K61" s="57" t="s">
        <v>306</v>
      </c>
      <c r="L61" s="58" t="s">
        <v>50</v>
      </c>
      <c r="P61" s="4"/>
    </row>
    <row r="62" spans="1:16" ht="30" customHeight="1">
      <c r="A62" s="1" t="s">
        <v>310</v>
      </c>
      <c r="B62" s="1" t="s">
        <v>311</v>
      </c>
      <c r="C62" s="1" t="s">
        <v>312</v>
      </c>
      <c r="D62" s="1" t="s">
        <v>313</v>
      </c>
      <c r="E62" s="1" t="s">
        <v>48</v>
      </c>
      <c r="F62" s="1" t="s">
        <v>49</v>
      </c>
      <c r="G62" s="1" t="s">
        <v>50</v>
      </c>
      <c r="H62" s="1" t="s">
        <v>50</v>
      </c>
      <c r="I62" s="1" t="s">
        <v>50</v>
      </c>
      <c r="J62" s="29" t="s">
        <v>314</v>
      </c>
      <c r="K62" s="57" t="s">
        <v>306</v>
      </c>
      <c r="L62" s="58" t="s">
        <v>50</v>
      </c>
      <c r="P62" s="4"/>
    </row>
    <row r="63" spans="1:16" ht="27">
      <c r="A63" s="1" t="s">
        <v>315</v>
      </c>
      <c r="B63" s="1" t="s">
        <v>203</v>
      </c>
      <c r="C63" s="1" t="s">
        <v>316</v>
      </c>
      <c r="D63" s="1" t="s">
        <v>317</v>
      </c>
      <c r="E63" s="1" t="s">
        <v>99</v>
      </c>
      <c r="F63" s="1" t="s">
        <v>100</v>
      </c>
      <c r="G63" s="1" t="s">
        <v>50</v>
      </c>
      <c r="H63" s="1" t="s">
        <v>50</v>
      </c>
      <c r="I63" s="1" t="s">
        <v>50</v>
      </c>
      <c r="J63" s="29" t="s">
        <v>318</v>
      </c>
      <c r="K63" s="57" t="s">
        <v>306</v>
      </c>
      <c r="L63" s="58" t="s">
        <v>50</v>
      </c>
      <c r="P63" s="4"/>
    </row>
    <row r="64" spans="1:16" ht="27">
      <c r="A64" s="1" t="s">
        <v>319</v>
      </c>
      <c r="B64" s="1" t="s">
        <v>96</v>
      </c>
      <c r="C64" s="1" t="s">
        <v>320</v>
      </c>
      <c r="D64" s="1" t="s">
        <v>321</v>
      </c>
      <c r="E64" s="1" t="s">
        <v>48</v>
      </c>
      <c r="F64" s="1" t="s">
        <v>59</v>
      </c>
      <c r="G64" s="1" t="s">
        <v>60</v>
      </c>
      <c r="H64" s="1" t="s">
        <v>66</v>
      </c>
      <c r="I64" s="1" t="s">
        <v>322</v>
      </c>
      <c r="J64" s="29" t="s">
        <v>323</v>
      </c>
      <c r="K64" s="36" t="s">
        <v>102</v>
      </c>
      <c r="L64" s="38">
        <v>21990111</v>
      </c>
      <c r="P64" s="4"/>
    </row>
    <row r="65" spans="1:16" ht="13.5">
      <c r="A65" s="1" t="s">
        <v>324</v>
      </c>
      <c r="B65" s="1" t="s">
        <v>203</v>
      </c>
      <c r="C65" s="1" t="s">
        <v>325</v>
      </c>
      <c r="D65" s="1" t="s">
        <v>326</v>
      </c>
      <c r="E65" s="1" t="s">
        <v>48</v>
      </c>
      <c r="F65" s="1" t="s">
        <v>49</v>
      </c>
      <c r="G65" s="1" t="s">
        <v>50</v>
      </c>
      <c r="H65" s="1" t="s">
        <v>50</v>
      </c>
      <c r="I65" s="1" t="s">
        <v>50</v>
      </c>
      <c r="J65" s="29" t="s">
        <v>327</v>
      </c>
      <c r="K65" s="36" t="s">
        <v>102</v>
      </c>
      <c r="L65" s="45">
        <v>21990111</v>
      </c>
      <c r="P65" s="4"/>
    </row>
    <row r="66" spans="1:16" ht="30" customHeight="1">
      <c r="A66" s="1" t="s">
        <v>328</v>
      </c>
      <c r="B66" s="1" t="s">
        <v>45</v>
      </c>
      <c r="C66" s="1" t="s">
        <v>329</v>
      </c>
      <c r="D66" s="1" t="s">
        <v>330</v>
      </c>
      <c r="E66" s="1" t="s">
        <v>48</v>
      </c>
      <c r="F66" s="1" t="s">
        <v>59</v>
      </c>
      <c r="G66" s="1" t="s">
        <v>60</v>
      </c>
      <c r="H66" s="1" t="s">
        <v>150</v>
      </c>
      <c r="I66" s="1" t="s">
        <v>331</v>
      </c>
      <c r="J66" s="29" t="s">
        <v>332</v>
      </c>
      <c r="K66" s="36" t="s">
        <v>333</v>
      </c>
      <c r="L66" s="46">
        <v>11589012</v>
      </c>
      <c r="P66" s="4"/>
    </row>
    <row r="67" spans="1:16" ht="70.5" customHeight="1">
      <c r="A67" s="1" t="s">
        <v>334</v>
      </c>
      <c r="B67" s="1" t="s">
        <v>335</v>
      </c>
      <c r="C67" s="1" t="s">
        <v>336</v>
      </c>
      <c r="D67" s="1" t="s">
        <v>50</v>
      </c>
      <c r="E67" s="1" t="s">
        <v>48</v>
      </c>
      <c r="F67" s="1" t="s">
        <v>337</v>
      </c>
      <c r="G67" s="1" t="s">
        <v>338</v>
      </c>
      <c r="H67" s="1" t="s">
        <v>50</v>
      </c>
      <c r="I67" s="1" t="s">
        <v>50</v>
      </c>
      <c r="J67" s="29" t="s">
        <v>339</v>
      </c>
      <c r="K67" s="36" t="s">
        <v>333</v>
      </c>
      <c r="L67" s="46">
        <v>11589012</v>
      </c>
      <c r="P67" s="4"/>
    </row>
    <row r="68" spans="1:16" ht="27">
      <c r="A68" s="1" t="s">
        <v>340</v>
      </c>
      <c r="B68" s="1" t="s">
        <v>129</v>
      </c>
      <c r="C68" s="1" t="s">
        <v>341</v>
      </c>
      <c r="D68" s="1" t="s">
        <v>342</v>
      </c>
      <c r="E68" s="1" t="s">
        <v>206</v>
      </c>
      <c r="F68" s="1" t="s">
        <v>100</v>
      </c>
      <c r="G68" s="1" t="s">
        <v>50</v>
      </c>
      <c r="H68" s="1" t="s">
        <v>50</v>
      </c>
      <c r="I68" s="1" t="s">
        <v>50</v>
      </c>
      <c r="J68" s="29" t="s">
        <v>343</v>
      </c>
      <c r="K68" s="36" t="s">
        <v>344</v>
      </c>
      <c r="L68" s="46">
        <v>11339651</v>
      </c>
      <c r="P68" s="4"/>
    </row>
    <row r="69" spans="1:16" ht="13.5">
      <c r="A69" s="1" t="s">
        <v>345</v>
      </c>
      <c r="B69" s="1" t="s">
        <v>129</v>
      </c>
      <c r="C69" s="1" t="s">
        <v>346</v>
      </c>
      <c r="D69" s="1" t="s">
        <v>347</v>
      </c>
      <c r="E69" s="1" t="s">
        <v>48</v>
      </c>
      <c r="F69" s="1" t="s">
        <v>59</v>
      </c>
      <c r="G69" s="1" t="s">
        <v>246</v>
      </c>
      <c r="H69" s="1" t="s">
        <v>51</v>
      </c>
      <c r="I69" s="1" t="s">
        <v>348</v>
      </c>
      <c r="J69" s="29" t="s">
        <v>349</v>
      </c>
      <c r="K69" s="36" t="s">
        <v>344</v>
      </c>
      <c r="L69" s="46">
        <v>11339651</v>
      </c>
      <c r="P69" s="4"/>
    </row>
    <row r="70" spans="1:16" ht="27">
      <c r="A70" s="30" t="s">
        <v>350</v>
      </c>
      <c r="B70" s="1" t="s">
        <v>311</v>
      </c>
      <c r="C70" s="1" t="s">
        <v>351</v>
      </c>
      <c r="D70" s="1" t="s">
        <v>352</v>
      </c>
      <c r="E70" s="1" t="s">
        <v>99</v>
      </c>
      <c r="F70" s="1" t="s">
        <v>49</v>
      </c>
      <c r="G70" s="1" t="s">
        <v>50</v>
      </c>
      <c r="H70" s="1" t="s">
        <v>50</v>
      </c>
      <c r="I70" s="1" t="s">
        <v>50</v>
      </c>
      <c r="J70" s="29" t="s">
        <v>353</v>
      </c>
      <c r="K70" s="36" t="s">
        <v>102</v>
      </c>
      <c r="L70" s="46">
        <v>21990111</v>
      </c>
      <c r="P70" s="4"/>
    </row>
    <row r="71" spans="1:16" ht="27">
      <c r="A71" s="1" t="s">
        <v>354</v>
      </c>
      <c r="B71" s="1" t="s">
        <v>140</v>
      </c>
      <c r="C71" s="1" t="s">
        <v>355</v>
      </c>
      <c r="D71" s="1" t="s">
        <v>356</v>
      </c>
      <c r="E71" s="1" t="s">
        <v>48</v>
      </c>
      <c r="F71" s="1" t="s">
        <v>59</v>
      </c>
      <c r="G71" s="1" t="s">
        <v>60</v>
      </c>
      <c r="H71" s="1" t="s">
        <v>51</v>
      </c>
      <c r="I71" s="1" t="s">
        <v>357</v>
      </c>
      <c r="J71" s="29" t="s">
        <v>358</v>
      </c>
      <c r="K71" s="36" t="s">
        <v>344</v>
      </c>
      <c r="L71" s="45">
        <v>11339651</v>
      </c>
      <c r="P71" s="4"/>
    </row>
    <row r="72" spans="1:16" ht="13.5">
      <c r="A72" s="1" t="s">
        <v>359</v>
      </c>
      <c r="B72" s="1" t="s">
        <v>84</v>
      </c>
      <c r="C72" s="1" t="s">
        <v>360</v>
      </c>
      <c r="D72" s="1" t="s">
        <v>361</v>
      </c>
      <c r="E72" s="1" t="s">
        <v>48</v>
      </c>
      <c r="F72" s="1" t="s">
        <v>59</v>
      </c>
      <c r="G72" s="1" t="s">
        <v>246</v>
      </c>
      <c r="H72" s="1" t="s">
        <v>50</v>
      </c>
      <c r="I72" s="1" t="s">
        <v>50</v>
      </c>
      <c r="J72" s="29" t="s">
        <v>362</v>
      </c>
      <c r="K72" s="36" t="s">
        <v>363</v>
      </c>
      <c r="L72" s="46">
        <v>12414822</v>
      </c>
      <c r="P72" s="4"/>
    </row>
    <row r="73" spans="1:16" ht="27">
      <c r="A73" s="1" t="s">
        <v>364</v>
      </c>
      <c r="B73" s="1" t="s">
        <v>84</v>
      </c>
      <c r="C73" s="1" t="s">
        <v>365</v>
      </c>
      <c r="D73" s="1" t="s">
        <v>366</v>
      </c>
      <c r="E73" s="1" t="s">
        <v>48</v>
      </c>
      <c r="F73" s="1" t="s">
        <v>49</v>
      </c>
      <c r="G73" s="1" t="s">
        <v>50</v>
      </c>
      <c r="H73" s="1" t="s">
        <v>367</v>
      </c>
      <c r="I73" s="1" t="s">
        <v>368</v>
      </c>
      <c r="J73" s="29" t="s">
        <v>369</v>
      </c>
      <c r="K73" s="36" t="s">
        <v>344</v>
      </c>
      <c r="L73" s="46">
        <v>11339651</v>
      </c>
      <c r="P73" s="4"/>
    </row>
    <row r="74" spans="1:16" ht="27">
      <c r="A74" s="1" t="s">
        <v>370</v>
      </c>
      <c r="B74" s="1" t="s">
        <v>84</v>
      </c>
      <c r="C74" s="1" t="s">
        <v>371</v>
      </c>
      <c r="D74" s="1" t="s">
        <v>372</v>
      </c>
      <c r="E74" s="1" t="s">
        <v>48</v>
      </c>
      <c r="F74" s="1" t="s">
        <v>59</v>
      </c>
      <c r="G74" s="1" t="s">
        <v>60</v>
      </c>
      <c r="H74" s="1" t="s">
        <v>143</v>
      </c>
      <c r="I74" s="1" t="s">
        <v>373</v>
      </c>
      <c r="J74" s="29" t="s">
        <v>374</v>
      </c>
      <c r="K74" s="36" t="s">
        <v>375</v>
      </c>
      <c r="L74" s="46">
        <v>11241479</v>
      </c>
      <c r="P74" s="4"/>
    </row>
    <row r="75" spans="1:16" ht="27">
      <c r="A75" s="1" t="s">
        <v>376</v>
      </c>
      <c r="B75" s="1" t="s">
        <v>203</v>
      </c>
      <c r="C75" s="1" t="s">
        <v>377</v>
      </c>
      <c r="D75" s="1" t="s">
        <v>378</v>
      </c>
      <c r="E75" s="1" t="s">
        <v>48</v>
      </c>
      <c r="F75" s="1" t="s">
        <v>59</v>
      </c>
      <c r="G75" s="1" t="s">
        <v>60</v>
      </c>
      <c r="H75" s="1" t="s">
        <v>143</v>
      </c>
      <c r="I75" s="1" t="s">
        <v>379</v>
      </c>
      <c r="J75" s="29" t="s">
        <v>380</v>
      </c>
      <c r="K75" s="36" t="s">
        <v>344</v>
      </c>
      <c r="L75" s="39">
        <v>11339651</v>
      </c>
      <c r="N75" s="8" t="s">
        <v>381</v>
      </c>
      <c r="P75" s="4"/>
    </row>
    <row r="76" spans="1:16" ht="27">
      <c r="A76" s="1" t="s">
        <v>382</v>
      </c>
      <c r="B76" s="1" t="s">
        <v>110</v>
      </c>
      <c r="C76" s="1" t="s">
        <v>383</v>
      </c>
      <c r="D76" s="1" t="s">
        <v>384</v>
      </c>
      <c r="E76" s="1" t="s">
        <v>99</v>
      </c>
      <c r="F76" s="1" t="s">
        <v>100</v>
      </c>
      <c r="G76" s="1" t="s">
        <v>50</v>
      </c>
      <c r="H76" s="1" t="s">
        <v>367</v>
      </c>
      <c r="I76" s="1" t="s">
        <v>385</v>
      </c>
      <c r="J76" s="29" t="s">
        <v>386</v>
      </c>
      <c r="K76" s="36" t="s">
        <v>375</v>
      </c>
      <c r="L76" s="38">
        <v>11241479</v>
      </c>
      <c r="P76" s="4"/>
    </row>
    <row r="77" spans="1:16" ht="27">
      <c r="A77" s="1" t="s">
        <v>387</v>
      </c>
      <c r="B77" s="1" t="s">
        <v>96</v>
      </c>
      <c r="C77" s="1" t="s">
        <v>388</v>
      </c>
      <c r="D77" s="1" t="s">
        <v>389</v>
      </c>
      <c r="E77" s="1" t="s">
        <v>48</v>
      </c>
      <c r="F77" s="1" t="s">
        <v>59</v>
      </c>
      <c r="G77" s="1" t="s">
        <v>60</v>
      </c>
      <c r="H77" s="1" t="s">
        <v>50</v>
      </c>
      <c r="I77" s="1" t="s">
        <v>50</v>
      </c>
      <c r="J77" s="29" t="s">
        <v>390</v>
      </c>
      <c r="K77" s="36" t="s">
        <v>102</v>
      </c>
      <c r="L77" s="38">
        <v>21990111</v>
      </c>
      <c r="P77" s="4"/>
    </row>
    <row r="78" spans="1:16" ht="40.5">
      <c r="A78" s="40" t="s">
        <v>391</v>
      </c>
      <c r="B78" s="40" t="s">
        <v>96</v>
      </c>
      <c r="C78" s="40" t="s">
        <v>392</v>
      </c>
      <c r="D78" s="40" t="s">
        <v>393</v>
      </c>
      <c r="E78" s="1" t="s">
        <v>48</v>
      </c>
      <c r="F78" s="40" t="s">
        <v>59</v>
      </c>
      <c r="G78" s="40" t="s">
        <v>106</v>
      </c>
      <c r="H78" s="40" t="s">
        <v>150</v>
      </c>
      <c r="I78" s="40" t="s">
        <v>394</v>
      </c>
      <c r="J78" s="59" t="s">
        <v>395</v>
      </c>
      <c r="K78" s="44" t="s">
        <v>81</v>
      </c>
      <c r="L78" s="43" t="s">
        <v>50</v>
      </c>
      <c r="N78" s="8" t="s">
        <v>82</v>
      </c>
      <c r="P78" s="4"/>
    </row>
    <row r="79" spans="1:16" ht="13.5">
      <c r="A79" s="1" t="s">
        <v>396</v>
      </c>
      <c r="B79" s="1" t="s">
        <v>140</v>
      </c>
      <c r="C79" s="1" t="s">
        <v>397</v>
      </c>
      <c r="D79" s="1" t="s">
        <v>398</v>
      </c>
      <c r="E79" s="1" t="s">
        <v>48</v>
      </c>
      <c r="F79" s="1" t="s">
        <v>49</v>
      </c>
      <c r="G79" s="1" t="s">
        <v>50</v>
      </c>
      <c r="H79" s="1" t="s">
        <v>50</v>
      </c>
      <c r="I79" s="1" t="s">
        <v>50</v>
      </c>
      <c r="J79" s="29" t="s">
        <v>399</v>
      </c>
      <c r="K79" s="36" t="s">
        <v>102</v>
      </c>
      <c r="L79" s="45">
        <v>21990111</v>
      </c>
      <c r="P79" s="4"/>
    </row>
    <row r="80" spans="1:16" ht="27">
      <c r="A80" s="1" t="s">
        <v>400</v>
      </c>
      <c r="B80" s="1" t="s">
        <v>140</v>
      </c>
      <c r="C80" s="1" t="s">
        <v>401</v>
      </c>
      <c r="D80" s="1" t="s">
        <v>402</v>
      </c>
      <c r="E80" s="1" t="s">
        <v>48</v>
      </c>
      <c r="F80" s="1" t="s">
        <v>59</v>
      </c>
      <c r="G80" s="1" t="s">
        <v>403</v>
      </c>
      <c r="H80" s="1" t="s">
        <v>87</v>
      </c>
      <c r="I80" s="1" t="s">
        <v>404</v>
      </c>
      <c r="J80" s="29" t="s">
        <v>405</v>
      </c>
      <c r="K80" s="36" t="s">
        <v>406</v>
      </c>
      <c r="L80" s="46">
        <v>12376936</v>
      </c>
      <c r="P80" s="4"/>
    </row>
    <row r="81" spans="1:16" ht="27">
      <c r="A81" s="1" t="s">
        <v>407</v>
      </c>
      <c r="B81" s="1" t="s">
        <v>96</v>
      </c>
      <c r="C81" s="1" t="s">
        <v>408</v>
      </c>
      <c r="D81" s="1" t="s">
        <v>409</v>
      </c>
      <c r="E81" s="1" t="s">
        <v>48</v>
      </c>
      <c r="F81" s="1" t="s">
        <v>59</v>
      </c>
      <c r="G81" s="1" t="s">
        <v>60</v>
      </c>
      <c r="H81" s="1" t="s">
        <v>143</v>
      </c>
      <c r="I81" s="1" t="s">
        <v>410</v>
      </c>
      <c r="J81" s="29" t="s">
        <v>411</v>
      </c>
      <c r="K81" s="36" t="s">
        <v>406</v>
      </c>
      <c r="L81" s="46">
        <v>12376936</v>
      </c>
      <c r="P81" s="4"/>
    </row>
    <row r="82" spans="1:16" ht="13.5">
      <c r="A82" s="1" t="s">
        <v>412</v>
      </c>
      <c r="B82" s="1" t="s">
        <v>77</v>
      </c>
      <c r="C82" s="1" t="s">
        <v>413</v>
      </c>
      <c r="D82" s="40" t="s">
        <v>414</v>
      </c>
      <c r="E82" s="1" t="s">
        <v>48</v>
      </c>
      <c r="F82" s="1" t="s">
        <v>227</v>
      </c>
      <c r="G82" s="1" t="s">
        <v>415</v>
      </c>
      <c r="H82" s="1" t="s">
        <v>50</v>
      </c>
      <c r="J82" s="1">
        <v>6617378</v>
      </c>
      <c r="K82" s="57" t="s">
        <v>235</v>
      </c>
      <c r="L82" s="60" t="s">
        <v>50</v>
      </c>
      <c r="P82" s="4"/>
    </row>
    <row r="83" spans="1:16" ht="27">
      <c r="A83" s="1" t="s">
        <v>416</v>
      </c>
      <c r="B83" s="1" t="s">
        <v>311</v>
      </c>
      <c r="C83" s="1" t="s">
        <v>417</v>
      </c>
      <c r="D83" s="1" t="s">
        <v>418</v>
      </c>
      <c r="E83" s="1" t="s">
        <v>48</v>
      </c>
      <c r="F83" s="1" t="s">
        <v>59</v>
      </c>
      <c r="G83" s="1" t="s">
        <v>60</v>
      </c>
      <c r="H83" s="1" t="s">
        <v>50</v>
      </c>
      <c r="I83" s="1" t="s">
        <v>50</v>
      </c>
      <c r="J83" s="29" t="s">
        <v>419</v>
      </c>
      <c r="K83" s="36" t="s">
        <v>363</v>
      </c>
      <c r="L83" s="46">
        <v>12414822</v>
      </c>
      <c r="P83" s="4"/>
    </row>
    <row r="84" spans="1:16" ht="27">
      <c r="A84" s="1" t="s">
        <v>420</v>
      </c>
      <c r="B84" s="1" t="s">
        <v>140</v>
      </c>
      <c r="C84" s="1" t="s">
        <v>421</v>
      </c>
      <c r="D84" s="1" t="s">
        <v>422</v>
      </c>
      <c r="E84" s="1" t="s">
        <v>48</v>
      </c>
      <c r="F84" s="1" t="s">
        <v>59</v>
      </c>
      <c r="G84" s="1" t="s">
        <v>60</v>
      </c>
      <c r="H84" s="1" t="s">
        <v>143</v>
      </c>
      <c r="I84" s="1" t="s">
        <v>423</v>
      </c>
      <c r="J84" s="29" t="s">
        <v>424</v>
      </c>
      <c r="K84" s="36" t="s">
        <v>363</v>
      </c>
      <c r="L84" s="46">
        <v>12414822</v>
      </c>
      <c r="P84" s="4"/>
    </row>
    <row r="85" spans="1:16" ht="27">
      <c r="A85" s="1" t="s">
        <v>425</v>
      </c>
      <c r="B85" s="1" t="s">
        <v>140</v>
      </c>
      <c r="C85" s="1" t="s">
        <v>426</v>
      </c>
      <c r="D85" s="1" t="s">
        <v>427</v>
      </c>
      <c r="E85" s="1" t="s">
        <v>48</v>
      </c>
      <c r="F85" s="1" t="s">
        <v>59</v>
      </c>
      <c r="G85" s="1" t="s">
        <v>60</v>
      </c>
      <c r="H85" s="1" t="s">
        <v>50</v>
      </c>
      <c r="I85" s="1" t="s">
        <v>50</v>
      </c>
      <c r="J85" s="29" t="s">
        <v>428</v>
      </c>
      <c r="K85" s="36" t="s">
        <v>363</v>
      </c>
      <c r="L85" s="45">
        <v>12414822</v>
      </c>
      <c r="P85" s="4"/>
    </row>
    <row r="86" spans="1:16" ht="30" customHeight="1">
      <c r="A86" s="1" t="s">
        <v>429</v>
      </c>
      <c r="B86" s="1" t="s">
        <v>140</v>
      </c>
      <c r="C86" s="1" t="s">
        <v>50</v>
      </c>
      <c r="D86" s="1" t="s">
        <v>430</v>
      </c>
      <c r="E86" s="1" t="s">
        <v>99</v>
      </c>
      <c r="F86" s="1" t="s">
        <v>50</v>
      </c>
      <c r="G86" s="1" t="s">
        <v>50</v>
      </c>
      <c r="H86" s="1" t="s">
        <v>50</v>
      </c>
      <c r="I86" s="1" t="s">
        <v>50</v>
      </c>
      <c r="J86" s="29" t="s">
        <v>50</v>
      </c>
      <c r="K86" s="36" t="s">
        <v>363</v>
      </c>
      <c r="L86" s="45">
        <v>12414822</v>
      </c>
      <c r="P86" s="4"/>
    </row>
    <row r="87" spans="1:16" ht="81">
      <c r="A87" s="1" t="s">
        <v>431</v>
      </c>
      <c r="B87" s="1" t="s">
        <v>311</v>
      </c>
      <c r="C87" s="1" t="s">
        <v>432</v>
      </c>
      <c r="D87" s="1" t="s">
        <v>433</v>
      </c>
      <c r="E87" s="1" t="s">
        <v>434</v>
      </c>
      <c r="F87" s="1" t="s">
        <v>49</v>
      </c>
      <c r="G87" s="1" t="s">
        <v>50</v>
      </c>
      <c r="H87" s="1" t="s">
        <v>50</v>
      </c>
      <c r="J87" s="1" t="s">
        <v>435</v>
      </c>
      <c r="K87" s="36" t="s">
        <v>436</v>
      </c>
      <c r="L87" s="1">
        <v>31105743</v>
      </c>
      <c r="M87" s="8" t="s">
        <v>437</v>
      </c>
      <c r="N87" s="3"/>
      <c r="P87" s="4"/>
    </row>
    <row r="88" spans="1:16" ht="30" customHeight="1">
      <c r="A88" s="1" t="s">
        <v>438</v>
      </c>
      <c r="B88" s="1" t="s">
        <v>170</v>
      </c>
      <c r="C88" s="1" t="s">
        <v>439</v>
      </c>
      <c r="D88" s="40" t="s">
        <v>440</v>
      </c>
      <c r="E88" s="1" t="s">
        <v>48</v>
      </c>
      <c r="F88" s="1" t="s">
        <v>227</v>
      </c>
      <c r="G88" s="1" t="s">
        <v>60</v>
      </c>
      <c r="H88" s="1" t="s">
        <v>50</v>
      </c>
      <c r="I88" s="1" t="s">
        <v>50</v>
      </c>
      <c r="J88" s="41" t="s">
        <v>441</v>
      </c>
      <c r="K88" s="61" t="s">
        <v>442</v>
      </c>
      <c r="L88" s="62">
        <v>33377563</v>
      </c>
      <c r="N88" s="8" t="s">
        <v>82</v>
      </c>
      <c r="P88" s="4"/>
    </row>
    <row r="89" spans="1:16" ht="40.5">
      <c r="A89" s="1" t="s">
        <v>443</v>
      </c>
      <c r="B89" s="1" t="s">
        <v>96</v>
      </c>
      <c r="C89" s="1" t="s">
        <v>444</v>
      </c>
      <c r="D89" s="1" t="s">
        <v>445</v>
      </c>
      <c r="E89" s="1" t="s">
        <v>446</v>
      </c>
      <c r="F89" s="1" t="s">
        <v>446</v>
      </c>
      <c r="G89" s="1" t="s">
        <v>50</v>
      </c>
      <c r="H89" s="1" t="s">
        <v>50</v>
      </c>
      <c r="I89" s="1" t="s">
        <v>50</v>
      </c>
      <c r="J89" s="29" t="s">
        <v>447</v>
      </c>
      <c r="K89" s="36" t="s">
        <v>102</v>
      </c>
      <c r="L89" s="38">
        <v>21990111</v>
      </c>
      <c r="P89" s="4"/>
    </row>
    <row r="90" spans="1:16" ht="27">
      <c r="A90" s="1" t="s">
        <v>448</v>
      </c>
      <c r="B90" s="1" t="s">
        <v>140</v>
      </c>
      <c r="C90" s="1" t="s">
        <v>449</v>
      </c>
      <c r="D90" s="1" t="s">
        <v>450</v>
      </c>
      <c r="E90" s="1" t="s">
        <v>48</v>
      </c>
      <c r="F90" s="1" t="s">
        <v>59</v>
      </c>
      <c r="G90" s="1" t="s">
        <v>246</v>
      </c>
      <c r="H90" s="40" t="s">
        <v>261</v>
      </c>
      <c r="I90" s="1" t="s">
        <v>451</v>
      </c>
      <c r="J90" s="29" t="s">
        <v>452</v>
      </c>
      <c r="K90" s="36" t="s">
        <v>102</v>
      </c>
      <c r="L90" s="45">
        <v>21990111</v>
      </c>
      <c r="P90" s="4"/>
    </row>
    <row r="91" spans="1:16" ht="45" customHeight="1">
      <c r="A91" s="1" t="s">
        <v>453</v>
      </c>
      <c r="B91" s="1" t="s">
        <v>45</v>
      </c>
      <c r="C91" s="1" t="s">
        <v>454</v>
      </c>
      <c r="D91" s="1" t="s">
        <v>455</v>
      </c>
      <c r="E91" s="1" t="s">
        <v>48</v>
      </c>
      <c r="F91" s="1" t="s">
        <v>59</v>
      </c>
      <c r="G91" s="1" t="s">
        <v>60</v>
      </c>
      <c r="H91" s="1" t="s">
        <v>50</v>
      </c>
      <c r="I91" s="1" t="s">
        <v>50</v>
      </c>
      <c r="J91" s="63" t="s">
        <v>456</v>
      </c>
      <c r="K91" s="36" t="s">
        <v>457</v>
      </c>
      <c r="L91" s="45">
        <v>20820830</v>
      </c>
      <c r="P91" s="4"/>
    </row>
    <row r="92" spans="1:16" ht="27">
      <c r="A92" s="1" t="s">
        <v>458</v>
      </c>
      <c r="B92" s="1" t="s">
        <v>459</v>
      </c>
      <c r="C92" s="1" t="s">
        <v>460</v>
      </c>
      <c r="D92" s="1" t="s">
        <v>50</v>
      </c>
      <c r="E92" s="1" t="s">
        <v>48</v>
      </c>
      <c r="F92" s="1" t="s">
        <v>271</v>
      </c>
      <c r="G92" s="1" t="s">
        <v>461</v>
      </c>
      <c r="H92" s="1" t="s">
        <v>87</v>
      </c>
      <c r="I92" s="1" t="s">
        <v>462</v>
      </c>
      <c r="J92" s="29" t="s">
        <v>463</v>
      </c>
      <c r="K92" s="36" t="s">
        <v>102</v>
      </c>
      <c r="L92" s="38">
        <v>21990111</v>
      </c>
      <c r="P92" s="4"/>
    </row>
    <row r="93" spans="1:16" ht="30" customHeight="1">
      <c r="A93" s="1" t="s">
        <v>464</v>
      </c>
      <c r="B93" s="1" t="s">
        <v>96</v>
      </c>
      <c r="C93" s="1" t="s">
        <v>465</v>
      </c>
      <c r="D93" s="1" t="s">
        <v>466</v>
      </c>
      <c r="E93" s="1" t="s">
        <v>48</v>
      </c>
      <c r="F93" s="1" t="s">
        <v>59</v>
      </c>
      <c r="G93" s="1" t="s">
        <v>60</v>
      </c>
      <c r="H93" s="1" t="s">
        <v>467</v>
      </c>
      <c r="I93" s="1" t="s">
        <v>468</v>
      </c>
      <c r="J93" s="48" t="s">
        <v>469</v>
      </c>
      <c r="K93" s="36" t="s">
        <v>102</v>
      </c>
      <c r="L93" s="38">
        <v>21990111</v>
      </c>
      <c r="P93" s="4"/>
    </row>
    <row r="94" spans="1:16" ht="67.5">
      <c r="A94" s="1" t="s">
        <v>470</v>
      </c>
      <c r="B94" s="1" t="s">
        <v>84</v>
      </c>
      <c r="C94" s="1" t="s">
        <v>50</v>
      </c>
      <c r="D94" s="1" t="s">
        <v>471</v>
      </c>
      <c r="E94" s="1" t="s">
        <v>50</v>
      </c>
      <c r="F94" s="1" t="s">
        <v>472</v>
      </c>
      <c r="G94" s="1" t="s">
        <v>246</v>
      </c>
      <c r="H94" s="1" t="s">
        <v>50</v>
      </c>
      <c r="I94" s="1" t="s">
        <v>50</v>
      </c>
      <c r="J94" s="29" t="s">
        <v>473</v>
      </c>
      <c r="K94" s="36" t="s">
        <v>474</v>
      </c>
      <c r="L94" s="53" t="s">
        <v>50</v>
      </c>
      <c r="P94" s="4"/>
    </row>
    <row r="95" spans="1:16" ht="67.5">
      <c r="A95" s="1" t="s">
        <v>475</v>
      </c>
      <c r="B95" s="1" t="s">
        <v>147</v>
      </c>
      <c r="C95" s="1" t="s">
        <v>476</v>
      </c>
      <c r="D95" s="1" t="s">
        <v>149</v>
      </c>
      <c r="E95" s="1" t="s">
        <v>48</v>
      </c>
      <c r="F95" s="1" t="s">
        <v>446</v>
      </c>
      <c r="G95" s="1" t="s">
        <v>477</v>
      </c>
      <c r="H95" s="1" t="s">
        <v>467</v>
      </c>
      <c r="I95" s="1" t="s">
        <v>478</v>
      </c>
      <c r="J95" s="29" t="s">
        <v>479</v>
      </c>
      <c r="K95" s="36" t="s">
        <v>474</v>
      </c>
      <c r="L95" s="53" t="s">
        <v>50</v>
      </c>
      <c r="P95" s="4"/>
    </row>
    <row r="96" spans="1:16" ht="27">
      <c r="A96" s="1" t="s">
        <v>480</v>
      </c>
      <c r="B96" s="1" t="s">
        <v>311</v>
      </c>
      <c r="C96" s="1" t="s">
        <v>481</v>
      </c>
      <c r="D96" s="1" t="s">
        <v>482</v>
      </c>
      <c r="E96" s="1" t="s">
        <v>48</v>
      </c>
      <c r="F96" s="1" t="s">
        <v>59</v>
      </c>
      <c r="G96" s="1" t="s">
        <v>60</v>
      </c>
      <c r="H96" s="1" t="s">
        <v>50</v>
      </c>
      <c r="I96" s="1" t="s">
        <v>50</v>
      </c>
      <c r="J96" s="29" t="s">
        <v>483</v>
      </c>
      <c r="K96" s="36" t="s">
        <v>484</v>
      </c>
      <c r="L96" s="45">
        <v>18283468</v>
      </c>
      <c r="P96" s="4"/>
    </row>
    <row r="97" spans="1:16" ht="27">
      <c r="A97" s="1" t="s">
        <v>485</v>
      </c>
      <c r="B97" s="1" t="s">
        <v>140</v>
      </c>
      <c r="C97" s="1" t="s">
        <v>486</v>
      </c>
      <c r="D97" s="1" t="s">
        <v>487</v>
      </c>
      <c r="E97" s="1" t="s">
        <v>99</v>
      </c>
      <c r="F97" s="1" t="s">
        <v>100</v>
      </c>
      <c r="G97" s="1" t="s">
        <v>50</v>
      </c>
      <c r="H97" s="1" t="s">
        <v>50</v>
      </c>
      <c r="I97" s="1" t="s">
        <v>50</v>
      </c>
      <c r="J97" s="29" t="s">
        <v>488</v>
      </c>
      <c r="K97" s="36" t="s">
        <v>489</v>
      </c>
      <c r="L97" s="45">
        <v>19748052</v>
      </c>
      <c r="P97" s="4"/>
    </row>
    <row r="98" spans="1:16" ht="27">
      <c r="A98" s="1" t="s">
        <v>490</v>
      </c>
      <c r="B98" s="1" t="s">
        <v>84</v>
      </c>
      <c r="C98" s="1" t="s">
        <v>491</v>
      </c>
      <c r="D98" s="1" t="s">
        <v>492</v>
      </c>
      <c r="E98" s="1" t="s">
        <v>99</v>
      </c>
      <c r="F98" s="1" t="s">
        <v>100</v>
      </c>
      <c r="G98" s="1" t="s">
        <v>50</v>
      </c>
      <c r="H98" s="1" t="s">
        <v>50</v>
      </c>
      <c r="I98" s="1" t="s">
        <v>50</v>
      </c>
      <c r="J98" s="29" t="s">
        <v>493</v>
      </c>
      <c r="K98" s="36" t="s">
        <v>494</v>
      </c>
      <c r="L98" s="45">
        <v>18684116</v>
      </c>
      <c r="P98" s="4"/>
    </row>
    <row r="99" spans="1:16" ht="27">
      <c r="A99" s="1" t="s">
        <v>495</v>
      </c>
      <c r="B99" s="1" t="s">
        <v>129</v>
      </c>
      <c r="C99" s="1" t="s">
        <v>496</v>
      </c>
      <c r="D99" s="1" t="s">
        <v>497</v>
      </c>
      <c r="E99" s="1" t="s">
        <v>48</v>
      </c>
      <c r="F99" s="1" t="s">
        <v>49</v>
      </c>
      <c r="G99" s="1" t="s">
        <v>50</v>
      </c>
      <c r="H99" s="1" t="s">
        <v>51</v>
      </c>
      <c r="I99" s="1" t="s">
        <v>498</v>
      </c>
      <c r="J99" s="29" t="s">
        <v>499</v>
      </c>
      <c r="K99" s="36" t="s">
        <v>500</v>
      </c>
      <c r="L99" s="45">
        <v>20960655</v>
      </c>
      <c r="P99" s="4"/>
    </row>
    <row r="100" spans="1:16" ht="27">
      <c r="A100" s="1" t="s">
        <v>501</v>
      </c>
      <c r="B100" s="1" t="s">
        <v>502</v>
      </c>
      <c r="C100" s="1" t="s">
        <v>503</v>
      </c>
      <c r="D100" s="1" t="s">
        <v>50</v>
      </c>
      <c r="E100" s="1" t="s">
        <v>48</v>
      </c>
      <c r="F100" s="1" t="s">
        <v>271</v>
      </c>
      <c r="G100" s="1" t="s">
        <v>167</v>
      </c>
      <c r="H100" s="1" t="s">
        <v>50</v>
      </c>
      <c r="I100" s="1" t="s">
        <v>50</v>
      </c>
      <c r="J100" s="29" t="s">
        <v>504</v>
      </c>
      <c r="K100" s="36" t="s">
        <v>505</v>
      </c>
      <c r="L100" s="46">
        <v>19201763</v>
      </c>
      <c r="P100" s="4"/>
    </row>
    <row r="101" spans="1:16" ht="13.5">
      <c r="A101" s="1" t="s">
        <v>506</v>
      </c>
      <c r="B101" s="1" t="s">
        <v>170</v>
      </c>
      <c r="C101" s="1" t="s">
        <v>507</v>
      </c>
      <c r="D101" s="1" t="s">
        <v>508</v>
      </c>
      <c r="E101" s="1" t="s">
        <v>48</v>
      </c>
      <c r="F101" s="1" t="s">
        <v>49</v>
      </c>
      <c r="G101" s="1" t="s">
        <v>50</v>
      </c>
      <c r="H101" s="1" t="s">
        <v>50</v>
      </c>
      <c r="I101" s="1" t="s">
        <v>50</v>
      </c>
      <c r="J101" s="29" t="s">
        <v>509</v>
      </c>
      <c r="K101" s="36" t="s">
        <v>505</v>
      </c>
      <c r="L101" s="46">
        <v>19201763</v>
      </c>
      <c r="P101" s="4"/>
    </row>
    <row r="102" spans="1:16" ht="27">
      <c r="A102" s="1" t="s">
        <v>510</v>
      </c>
      <c r="B102" s="1" t="s">
        <v>311</v>
      </c>
      <c r="C102" s="1" t="s">
        <v>511</v>
      </c>
      <c r="D102" s="1" t="s">
        <v>512</v>
      </c>
      <c r="E102" s="1" t="s">
        <v>48</v>
      </c>
      <c r="F102" s="1" t="s">
        <v>59</v>
      </c>
      <c r="G102" s="1" t="s">
        <v>60</v>
      </c>
      <c r="H102" s="1" t="s">
        <v>143</v>
      </c>
      <c r="I102" s="1" t="s">
        <v>513</v>
      </c>
      <c r="J102" s="29" t="s">
        <v>514</v>
      </c>
      <c r="K102" s="36" t="s">
        <v>505</v>
      </c>
      <c r="L102" s="46">
        <v>19201763</v>
      </c>
      <c r="P102" s="4"/>
    </row>
    <row r="103" spans="1:16" ht="13.5">
      <c r="A103" s="1" t="s">
        <v>515</v>
      </c>
      <c r="B103" s="1" t="s">
        <v>129</v>
      </c>
      <c r="C103" s="1" t="s">
        <v>516</v>
      </c>
      <c r="D103" s="1" t="s">
        <v>517</v>
      </c>
      <c r="E103" s="1" t="s">
        <v>48</v>
      </c>
      <c r="F103" s="1" t="s">
        <v>49</v>
      </c>
      <c r="G103" s="1" t="s">
        <v>50</v>
      </c>
      <c r="H103" s="1" t="s">
        <v>50</v>
      </c>
      <c r="I103" s="1" t="s">
        <v>50</v>
      </c>
      <c r="J103" s="29" t="s">
        <v>518</v>
      </c>
      <c r="K103" s="36" t="s">
        <v>102</v>
      </c>
      <c r="L103" s="46">
        <v>21990111</v>
      </c>
      <c r="P103" s="4"/>
    </row>
    <row r="104" spans="1:16" ht="27">
      <c r="A104" s="1" t="s">
        <v>519</v>
      </c>
      <c r="B104" s="1" t="s">
        <v>203</v>
      </c>
      <c r="C104" s="1" t="s">
        <v>520</v>
      </c>
      <c r="D104" s="1" t="s">
        <v>521</v>
      </c>
      <c r="E104" s="1" t="s">
        <v>48</v>
      </c>
      <c r="F104" s="1" t="s">
        <v>59</v>
      </c>
      <c r="G104" s="1" t="s">
        <v>60</v>
      </c>
      <c r="H104" s="1" t="s">
        <v>50</v>
      </c>
      <c r="I104" s="1" t="s">
        <v>50</v>
      </c>
      <c r="J104" s="29" t="s">
        <v>522</v>
      </c>
      <c r="K104" s="36" t="s">
        <v>102</v>
      </c>
      <c r="L104" s="45">
        <v>21990111</v>
      </c>
      <c r="P104" s="4"/>
    </row>
    <row r="105" spans="1:16" ht="40.5">
      <c r="A105" s="1" t="s">
        <v>523</v>
      </c>
      <c r="B105" s="1" t="s">
        <v>140</v>
      </c>
      <c r="C105" s="1" t="s">
        <v>524</v>
      </c>
      <c r="D105" s="1" t="s">
        <v>525</v>
      </c>
      <c r="E105" s="1" t="s">
        <v>48</v>
      </c>
      <c r="F105" s="1" t="s">
        <v>59</v>
      </c>
      <c r="G105" s="1" t="s">
        <v>60</v>
      </c>
      <c r="H105" s="1" t="s">
        <v>87</v>
      </c>
      <c r="I105" s="1" t="s">
        <v>526</v>
      </c>
      <c r="J105" s="29" t="s">
        <v>527</v>
      </c>
      <c r="K105" s="36" t="s">
        <v>528</v>
      </c>
      <c r="L105" s="38">
        <v>23266810</v>
      </c>
      <c r="P105" s="4"/>
    </row>
    <row r="106" spans="1:16" ht="27">
      <c r="A106" s="1" t="s">
        <v>529</v>
      </c>
      <c r="B106" s="1" t="s">
        <v>84</v>
      </c>
      <c r="C106" s="1" t="s">
        <v>530</v>
      </c>
      <c r="D106" s="1" t="s">
        <v>531</v>
      </c>
      <c r="E106" s="1" t="s">
        <v>48</v>
      </c>
      <c r="F106" s="1" t="s">
        <v>59</v>
      </c>
      <c r="G106" s="1" t="s">
        <v>60</v>
      </c>
      <c r="H106" s="1" t="s">
        <v>50</v>
      </c>
      <c r="I106" s="1" t="s">
        <v>50</v>
      </c>
      <c r="J106" s="29" t="s">
        <v>532</v>
      </c>
      <c r="K106" s="36" t="s">
        <v>533</v>
      </c>
      <c r="L106" s="38">
        <v>23266810</v>
      </c>
      <c r="P106" s="4"/>
    </row>
    <row r="107" spans="1:16" ht="27">
      <c r="A107" s="1" t="s">
        <v>534</v>
      </c>
      <c r="B107" s="1" t="s">
        <v>45</v>
      </c>
      <c r="C107" s="1" t="s">
        <v>535</v>
      </c>
      <c r="D107" s="1" t="s">
        <v>536</v>
      </c>
      <c r="E107" s="1" t="s">
        <v>48</v>
      </c>
      <c r="F107" s="1" t="s">
        <v>59</v>
      </c>
      <c r="G107" s="1" t="s">
        <v>60</v>
      </c>
      <c r="H107" s="1" t="s">
        <v>150</v>
      </c>
      <c r="I107" s="1" t="s">
        <v>537</v>
      </c>
      <c r="J107" s="29" t="s">
        <v>538</v>
      </c>
      <c r="K107" s="36" t="s">
        <v>102</v>
      </c>
      <c r="L107" s="38">
        <v>21990111</v>
      </c>
      <c r="P107" s="4"/>
    </row>
    <row r="108" spans="1:16" ht="27">
      <c r="A108" s="1" t="s">
        <v>539</v>
      </c>
      <c r="B108" s="1" t="s">
        <v>140</v>
      </c>
      <c r="C108" s="1" t="s">
        <v>540</v>
      </c>
      <c r="D108" s="1" t="s">
        <v>541</v>
      </c>
      <c r="E108" s="1" t="s">
        <v>48</v>
      </c>
      <c r="F108" s="1" t="s">
        <v>59</v>
      </c>
      <c r="G108" s="1" t="s">
        <v>403</v>
      </c>
      <c r="H108" s="1" t="s">
        <v>50</v>
      </c>
      <c r="I108" s="1" t="s">
        <v>50</v>
      </c>
      <c r="J108" s="29" t="s">
        <v>542</v>
      </c>
      <c r="K108" s="36" t="s">
        <v>102</v>
      </c>
      <c r="L108" s="45">
        <v>21990111</v>
      </c>
      <c r="P108" s="4"/>
    </row>
    <row r="109" spans="1:16" ht="27">
      <c r="A109" s="1" t="s">
        <v>543</v>
      </c>
      <c r="B109" s="1" t="s">
        <v>96</v>
      </c>
      <c r="C109" s="1" t="s">
        <v>544</v>
      </c>
      <c r="D109" s="1" t="s">
        <v>545</v>
      </c>
      <c r="E109" s="1" t="s">
        <v>99</v>
      </c>
      <c r="F109" s="1" t="s">
        <v>99</v>
      </c>
      <c r="G109" s="1" t="s">
        <v>50</v>
      </c>
      <c r="H109" s="1" t="s">
        <v>50</v>
      </c>
      <c r="I109" s="1" t="s">
        <v>50</v>
      </c>
      <c r="J109" s="29" t="s">
        <v>546</v>
      </c>
      <c r="K109" s="36" t="s">
        <v>102</v>
      </c>
      <c r="L109" s="38">
        <v>21990111</v>
      </c>
      <c r="P109" s="4"/>
    </row>
    <row r="110" spans="1:16" ht="40.5">
      <c r="A110" s="1" t="s">
        <v>547</v>
      </c>
      <c r="B110" s="1" t="s">
        <v>84</v>
      </c>
      <c r="C110" s="1" t="s">
        <v>548</v>
      </c>
      <c r="D110" s="40" t="s">
        <v>549</v>
      </c>
      <c r="E110" s="1" t="s">
        <v>48</v>
      </c>
      <c r="F110" s="1" t="s">
        <v>227</v>
      </c>
      <c r="G110" s="1" t="s">
        <v>60</v>
      </c>
      <c r="H110" s="1" t="s">
        <v>50</v>
      </c>
      <c r="I110" s="1" t="s">
        <v>50</v>
      </c>
      <c r="J110" s="41" t="s">
        <v>550</v>
      </c>
      <c r="K110" s="61" t="s">
        <v>442</v>
      </c>
      <c r="L110" s="62">
        <v>33377563</v>
      </c>
      <c r="N110" s="8" t="s">
        <v>82</v>
      </c>
      <c r="P110" s="4"/>
    </row>
    <row r="111" spans="1:16" ht="27">
      <c r="A111" s="1" t="s">
        <v>551</v>
      </c>
      <c r="B111" s="1" t="s">
        <v>196</v>
      </c>
      <c r="C111" s="1" t="s">
        <v>552</v>
      </c>
      <c r="D111" s="1" t="s">
        <v>50</v>
      </c>
      <c r="E111" s="1" t="s">
        <v>48</v>
      </c>
      <c r="F111" s="1" t="s">
        <v>71</v>
      </c>
      <c r="H111" s="1" t="s">
        <v>150</v>
      </c>
      <c r="I111" s="1" t="s">
        <v>553</v>
      </c>
      <c r="J111" s="29" t="s">
        <v>554</v>
      </c>
      <c r="K111" s="36" t="s">
        <v>457</v>
      </c>
      <c r="L111" s="45">
        <v>20820830</v>
      </c>
      <c r="P111" s="4"/>
    </row>
    <row r="112" spans="1:16" ht="27">
      <c r="A112" s="1" t="s">
        <v>555</v>
      </c>
      <c r="B112" s="1" t="s">
        <v>196</v>
      </c>
      <c r="C112" s="1" t="s">
        <v>556</v>
      </c>
      <c r="D112" s="1" t="s">
        <v>50</v>
      </c>
      <c r="E112" s="1" t="s">
        <v>446</v>
      </c>
      <c r="F112" s="1" t="s">
        <v>271</v>
      </c>
      <c r="G112" s="1" t="s">
        <v>167</v>
      </c>
      <c r="H112" s="1" t="s">
        <v>50</v>
      </c>
      <c r="I112" s="1" t="s">
        <v>50</v>
      </c>
      <c r="J112" s="29" t="s">
        <v>557</v>
      </c>
      <c r="K112" s="36" t="s">
        <v>102</v>
      </c>
      <c r="L112" s="45">
        <v>21990111</v>
      </c>
      <c r="P112" s="4"/>
    </row>
    <row r="113" spans="1:16" ht="40.5">
      <c r="A113" s="1" t="s">
        <v>558</v>
      </c>
      <c r="B113" s="1" t="s">
        <v>311</v>
      </c>
      <c r="C113" s="1" t="s">
        <v>559</v>
      </c>
      <c r="D113" s="40" t="s">
        <v>560</v>
      </c>
      <c r="E113" s="1" t="s">
        <v>48</v>
      </c>
      <c r="F113" s="1" t="s">
        <v>227</v>
      </c>
      <c r="G113" s="1" t="s">
        <v>60</v>
      </c>
      <c r="H113" s="1" t="s">
        <v>50</v>
      </c>
      <c r="I113" s="1" t="s">
        <v>50</v>
      </c>
      <c r="J113" s="41" t="s">
        <v>561</v>
      </c>
      <c r="K113" s="61" t="s">
        <v>442</v>
      </c>
      <c r="L113" s="62">
        <v>33377563</v>
      </c>
      <c r="N113" s="8" t="s">
        <v>82</v>
      </c>
      <c r="O113" s="8" t="s">
        <v>562</v>
      </c>
      <c r="P113" s="4"/>
    </row>
    <row r="114" spans="1:16" ht="40.5">
      <c r="A114" s="1" t="s">
        <v>563</v>
      </c>
      <c r="B114" s="1" t="s">
        <v>196</v>
      </c>
      <c r="C114" s="1" t="s">
        <v>564</v>
      </c>
      <c r="D114" s="40" t="s">
        <v>50</v>
      </c>
      <c r="E114" s="1" t="s">
        <v>48</v>
      </c>
      <c r="F114" s="1" t="s">
        <v>71</v>
      </c>
      <c r="G114" s="1" t="s">
        <v>167</v>
      </c>
      <c r="H114" s="1" t="s">
        <v>565</v>
      </c>
      <c r="I114" s="1" t="s">
        <v>198</v>
      </c>
      <c r="J114" s="41" t="s">
        <v>566</v>
      </c>
      <c r="K114" s="61" t="s">
        <v>442</v>
      </c>
      <c r="L114" s="62">
        <v>33377563</v>
      </c>
      <c r="N114" s="8" t="s">
        <v>82</v>
      </c>
      <c r="P114" s="4"/>
    </row>
    <row r="115" spans="1:16" ht="27">
      <c r="A115" s="1" t="s">
        <v>567</v>
      </c>
      <c r="B115" s="1" t="s">
        <v>96</v>
      </c>
      <c r="C115" s="1" t="s">
        <v>568</v>
      </c>
      <c r="D115" s="1" t="s">
        <v>569</v>
      </c>
      <c r="E115" s="1" t="s">
        <v>48</v>
      </c>
      <c r="F115" s="1" t="s">
        <v>59</v>
      </c>
      <c r="G115" s="1" t="s">
        <v>220</v>
      </c>
      <c r="H115" s="1" t="s">
        <v>50</v>
      </c>
      <c r="I115" s="1" t="s">
        <v>50</v>
      </c>
      <c r="J115" s="29">
        <v>6616383</v>
      </c>
      <c r="K115" s="36" t="s">
        <v>235</v>
      </c>
      <c r="L115" s="64" t="s">
        <v>50</v>
      </c>
      <c r="O115" s="8" t="s">
        <v>570</v>
      </c>
      <c r="P115" s="4"/>
    </row>
    <row r="116" spans="1:16" ht="27">
      <c r="A116" s="1" t="s">
        <v>571</v>
      </c>
      <c r="B116" s="1" t="s">
        <v>56</v>
      </c>
      <c r="C116" s="1" t="s">
        <v>572</v>
      </c>
      <c r="D116" s="1" t="s">
        <v>573</v>
      </c>
      <c r="E116" s="1" t="s">
        <v>48</v>
      </c>
      <c r="F116" s="1" t="s">
        <v>59</v>
      </c>
      <c r="G116" s="1" t="s">
        <v>220</v>
      </c>
      <c r="H116" s="1" t="s">
        <v>261</v>
      </c>
      <c r="I116" s="1" t="s">
        <v>574</v>
      </c>
      <c r="J116" s="1">
        <v>6616005</v>
      </c>
      <c r="K116" s="36" t="s">
        <v>575</v>
      </c>
      <c r="L116" s="56">
        <v>32580858</v>
      </c>
      <c r="N116" s="8" t="s">
        <v>576</v>
      </c>
      <c r="O116" s="8" t="s">
        <v>570</v>
      </c>
      <c r="P116" s="4"/>
    </row>
    <row r="117" spans="1:16" ht="40.5">
      <c r="A117" s="1" t="s">
        <v>577</v>
      </c>
      <c r="B117" s="1" t="s">
        <v>502</v>
      </c>
      <c r="C117" s="1" t="s">
        <v>578</v>
      </c>
      <c r="D117" s="1" t="s">
        <v>50</v>
      </c>
      <c r="E117" s="1" t="s">
        <v>48</v>
      </c>
      <c r="F117" s="1" t="s">
        <v>71</v>
      </c>
      <c r="G117" s="1" t="s">
        <v>579</v>
      </c>
      <c r="H117" s="1" t="s">
        <v>50</v>
      </c>
      <c r="I117" s="1" t="s">
        <v>50</v>
      </c>
      <c r="J117" s="29" t="s">
        <v>580</v>
      </c>
      <c r="K117" s="36" t="s">
        <v>102</v>
      </c>
      <c r="L117" s="39">
        <v>21990111</v>
      </c>
      <c r="P117" s="4"/>
    </row>
    <row r="118" spans="1:16" ht="27">
      <c r="A118" s="1" t="s">
        <v>581</v>
      </c>
      <c r="B118" s="1" t="s">
        <v>252</v>
      </c>
      <c r="C118" s="1" t="s">
        <v>582</v>
      </c>
      <c r="D118" s="1" t="s">
        <v>583</v>
      </c>
      <c r="E118" s="1" t="s">
        <v>206</v>
      </c>
      <c r="F118" s="1" t="s">
        <v>100</v>
      </c>
      <c r="G118" s="1" t="s">
        <v>50</v>
      </c>
      <c r="H118" s="1" t="s">
        <v>50</v>
      </c>
      <c r="I118" s="1" t="s">
        <v>50</v>
      </c>
      <c r="J118" s="29" t="s">
        <v>584</v>
      </c>
      <c r="K118" s="36" t="s">
        <v>102</v>
      </c>
      <c r="L118" s="38">
        <v>21990111</v>
      </c>
      <c r="P118" s="4"/>
    </row>
    <row r="119" spans="1:16" ht="13.5">
      <c r="A119" s="1" t="s">
        <v>585</v>
      </c>
      <c r="B119" s="1" t="s">
        <v>110</v>
      </c>
      <c r="C119" s="1" t="s">
        <v>586</v>
      </c>
      <c r="D119" s="1" t="s">
        <v>587</v>
      </c>
      <c r="E119" s="1" t="s">
        <v>48</v>
      </c>
      <c r="F119" s="1" t="s">
        <v>59</v>
      </c>
      <c r="G119" s="1" t="s">
        <v>246</v>
      </c>
      <c r="H119" s="1" t="s">
        <v>50</v>
      </c>
      <c r="I119" s="1" t="s">
        <v>50</v>
      </c>
      <c r="J119" s="29" t="s">
        <v>588</v>
      </c>
      <c r="K119" s="36" t="s">
        <v>102</v>
      </c>
      <c r="L119" s="38">
        <v>21990111</v>
      </c>
      <c r="P119" s="4"/>
    </row>
    <row r="120" spans="1:16" ht="27">
      <c r="A120" s="1" t="s">
        <v>589</v>
      </c>
      <c r="B120" s="1" t="s">
        <v>335</v>
      </c>
      <c r="C120" s="1" t="s">
        <v>590</v>
      </c>
      <c r="D120" s="1" t="s">
        <v>50</v>
      </c>
      <c r="E120" s="1" t="s">
        <v>48</v>
      </c>
      <c r="F120" s="1" t="s">
        <v>71</v>
      </c>
      <c r="H120" s="1" t="s">
        <v>150</v>
      </c>
      <c r="I120" s="1" t="s">
        <v>50</v>
      </c>
      <c r="J120" s="29" t="s">
        <v>591</v>
      </c>
      <c r="K120" s="36" t="s">
        <v>344</v>
      </c>
      <c r="L120" s="45">
        <v>11339651</v>
      </c>
      <c r="P120" s="4"/>
    </row>
    <row r="121" spans="1:16" ht="27">
      <c r="A121" s="1" t="s">
        <v>592</v>
      </c>
      <c r="B121" s="1" t="s">
        <v>335</v>
      </c>
      <c r="C121" s="1" t="s">
        <v>593</v>
      </c>
      <c r="D121" s="1" t="s">
        <v>50</v>
      </c>
      <c r="E121" s="1" t="s">
        <v>48</v>
      </c>
      <c r="F121" s="1" t="s">
        <v>71</v>
      </c>
      <c r="G121" s="1" t="s">
        <v>167</v>
      </c>
      <c r="H121" s="1" t="s">
        <v>50</v>
      </c>
      <c r="I121" s="1" t="s">
        <v>50</v>
      </c>
      <c r="J121" s="29" t="s">
        <v>594</v>
      </c>
      <c r="K121" s="36" t="s">
        <v>102</v>
      </c>
      <c r="L121" s="65">
        <v>21990111</v>
      </c>
      <c r="P121" s="4"/>
    </row>
    <row r="122" spans="1:16" ht="27">
      <c r="A122" s="1" t="s">
        <v>595</v>
      </c>
      <c r="B122" s="1" t="s">
        <v>77</v>
      </c>
      <c r="C122" s="1" t="s">
        <v>596</v>
      </c>
      <c r="D122" s="1" t="s">
        <v>597</v>
      </c>
      <c r="E122" s="1" t="s">
        <v>206</v>
      </c>
      <c r="F122" s="1" t="s">
        <v>100</v>
      </c>
      <c r="G122" s="1" t="s">
        <v>50</v>
      </c>
      <c r="H122" s="1" t="s">
        <v>50</v>
      </c>
      <c r="I122" s="1" t="s">
        <v>50</v>
      </c>
      <c r="J122" s="29" t="s">
        <v>598</v>
      </c>
      <c r="K122" s="36" t="s">
        <v>102</v>
      </c>
      <c r="L122" s="65">
        <v>21990111</v>
      </c>
      <c r="P122" s="4"/>
    </row>
    <row r="123" spans="1:16" ht="27">
      <c r="A123" s="1" t="s">
        <v>599</v>
      </c>
      <c r="B123" s="1" t="s">
        <v>45</v>
      </c>
      <c r="C123" s="1" t="s">
        <v>600</v>
      </c>
      <c r="D123" s="1" t="s">
        <v>601</v>
      </c>
      <c r="E123" s="1" t="s">
        <v>48</v>
      </c>
      <c r="F123" s="1" t="s">
        <v>59</v>
      </c>
      <c r="G123" s="1" t="s">
        <v>60</v>
      </c>
      <c r="H123" s="1" t="s">
        <v>50</v>
      </c>
      <c r="I123" s="1" t="s">
        <v>50</v>
      </c>
      <c r="J123" s="29" t="s">
        <v>602</v>
      </c>
      <c r="K123" s="36" t="s">
        <v>102</v>
      </c>
      <c r="L123" s="66">
        <v>21990111</v>
      </c>
      <c r="P123" s="4"/>
    </row>
    <row r="124" spans="1:16" ht="13.5">
      <c r="A124" s="1" t="s">
        <v>603</v>
      </c>
      <c r="B124" s="1" t="s">
        <v>45</v>
      </c>
      <c r="C124" s="1" t="s">
        <v>604</v>
      </c>
      <c r="D124" s="1" t="s">
        <v>605</v>
      </c>
      <c r="E124" s="1" t="s">
        <v>48</v>
      </c>
      <c r="F124" s="1" t="s">
        <v>49</v>
      </c>
      <c r="G124" s="1" t="s">
        <v>50</v>
      </c>
      <c r="H124" s="1" t="s">
        <v>51</v>
      </c>
      <c r="I124" s="1" t="s">
        <v>606</v>
      </c>
      <c r="J124" s="29" t="s">
        <v>607</v>
      </c>
      <c r="K124" s="36" t="s">
        <v>102</v>
      </c>
      <c r="L124" s="53">
        <v>21990111</v>
      </c>
      <c r="P124" s="4"/>
    </row>
    <row r="125" spans="1:16" ht="13.5">
      <c r="A125" s="1" t="s">
        <v>608</v>
      </c>
      <c r="B125" s="1" t="s">
        <v>140</v>
      </c>
      <c r="C125" s="1" t="s">
        <v>609</v>
      </c>
      <c r="D125" s="1" t="s">
        <v>610</v>
      </c>
      <c r="E125" s="1" t="s">
        <v>48</v>
      </c>
      <c r="F125" s="1" t="s">
        <v>49</v>
      </c>
      <c r="G125" s="1" t="s">
        <v>50</v>
      </c>
      <c r="H125" s="1" t="s">
        <v>50</v>
      </c>
      <c r="I125" s="1" t="s">
        <v>50</v>
      </c>
      <c r="J125" s="29" t="s">
        <v>611</v>
      </c>
      <c r="K125" s="36" t="s">
        <v>102</v>
      </c>
      <c r="L125" s="46">
        <v>21990111</v>
      </c>
      <c r="P125" s="4"/>
    </row>
    <row r="126" spans="1:16" ht="13.5">
      <c r="A126" s="1" t="s">
        <v>612</v>
      </c>
      <c r="B126" s="1" t="s">
        <v>140</v>
      </c>
      <c r="C126" s="1" t="s">
        <v>613</v>
      </c>
      <c r="D126" s="1" t="s">
        <v>614</v>
      </c>
      <c r="E126" s="1" t="s">
        <v>99</v>
      </c>
      <c r="F126" s="1" t="s">
        <v>49</v>
      </c>
      <c r="G126" s="1" t="s">
        <v>50</v>
      </c>
      <c r="H126" s="1" t="s">
        <v>50</v>
      </c>
      <c r="I126" s="1" t="s">
        <v>50</v>
      </c>
      <c r="J126" s="29" t="s">
        <v>611</v>
      </c>
      <c r="K126" s="36" t="s">
        <v>102</v>
      </c>
      <c r="L126" s="65">
        <v>21990111</v>
      </c>
      <c r="P126" s="4"/>
    </row>
    <row r="127" spans="1:16" ht="27">
      <c r="A127" s="1" t="s">
        <v>615</v>
      </c>
      <c r="B127" s="1" t="s">
        <v>96</v>
      </c>
      <c r="C127" s="1" t="s">
        <v>616</v>
      </c>
      <c r="D127" s="1" t="s">
        <v>617</v>
      </c>
      <c r="E127" s="1" t="s">
        <v>99</v>
      </c>
      <c r="F127" s="1" t="s">
        <v>100</v>
      </c>
      <c r="G127" s="1" t="s">
        <v>50</v>
      </c>
      <c r="H127" s="1" t="s">
        <v>50</v>
      </c>
      <c r="I127" s="1" t="s">
        <v>50</v>
      </c>
      <c r="J127" s="29" t="s">
        <v>618</v>
      </c>
      <c r="K127" s="36" t="s">
        <v>102</v>
      </c>
      <c r="L127" s="67">
        <v>21990111</v>
      </c>
      <c r="P127" s="4"/>
    </row>
    <row r="128" spans="1:16" ht="27">
      <c r="A128" s="1" t="s">
        <v>619</v>
      </c>
      <c r="B128" s="1" t="s">
        <v>165</v>
      </c>
      <c r="C128" s="1" t="s">
        <v>620</v>
      </c>
      <c r="D128" s="1" t="s">
        <v>50</v>
      </c>
      <c r="E128" s="1" t="s">
        <v>48</v>
      </c>
      <c r="F128" s="1" t="s">
        <v>71</v>
      </c>
      <c r="G128" s="1" t="s">
        <v>167</v>
      </c>
      <c r="H128" s="1" t="s">
        <v>50</v>
      </c>
      <c r="I128" s="1" t="s">
        <v>50</v>
      </c>
      <c r="J128" s="29" t="s">
        <v>621</v>
      </c>
      <c r="K128" s="36" t="s">
        <v>102</v>
      </c>
      <c r="L128" s="43">
        <v>21990111</v>
      </c>
      <c r="P128" s="4"/>
    </row>
    <row r="129" spans="1:16" ht="27">
      <c r="A129" s="1" t="s">
        <v>622</v>
      </c>
      <c r="B129" s="1" t="s">
        <v>170</v>
      </c>
      <c r="C129" s="1" t="s">
        <v>623</v>
      </c>
      <c r="D129" s="1" t="s">
        <v>624</v>
      </c>
      <c r="E129" s="1" t="s">
        <v>48</v>
      </c>
      <c r="F129" s="1" t="s">
        <v>59</v>
      </c>
      <c r="G129" s="1" t="s">
        <v>60</v>
      </c>
      <c r="H129" s="1" t="s">
        <v>50</v>
      </c>
      <c r="I129" s="1" t="s">
        <v>50</v>
      </c>
      <c r="J129" s="29" t="s">
        <v>625</v>
      </c>
      <c r="K129" s="36" t="s">
        <v>102</v>
      </c>
      <c r="L129" s="46">
        <v>21990111</v>
      </c>
      <c r="P129" s="4"/>
    </row>
    <row r="130" spans="1:16" ht="27">
      <c r="A130" s="1" t="s">
        <v>626</v>
      </c>
      <c r="B130" s="1" t="s">
        <v>84</v>
      </c>
      <c r="C130" s="1" t="s">
        <v>627</v>
      </c>
      <c r="D130" s="1" t="s">
        <v>628</v>
      </c>
      <c r="E130" s="1" t="s">
        <v>48</v>
      </c>
      <c r="F130" s="1" t="s">
        <v>59</v>
      </c>
      <c r="G130" s="1" t="s">
        <v>60</v>
      </c>
      <c r="H130" s="1" t="s">
        <v>50</v>
      </c>
      <c r="I130" s="1" t="s">
        <v>50</v>
      </c>
      <c r="J130" s="29" t="s">
        <v>629</v>
      </c>
      <c r="K130" s="36" t="s">
        <v>102</v>
      </c>
      <c r="L130" s="46">
        <v>21990111</v>
      </c>
      <c r="P130" s="4"/>
    </row>
    <row r="131" spans="1:16" ht="27">
      <c r="A131" s="1" t="s">
        <v>630</v>
      </c>
      <c r="B131" s="1" t="s">
        <v>631</v>
      </c>
      <c r="C131" s="1" t="s">
        <v>632</v>
      </c>
      <c r="D131" s="1" t="s">
        <v>50</v>
      </c>
      <c r="E131" s="1" t="s">
        <v>48</v>
      </c>
      <c r="F131" s="1" t="s">
        <v>71</v>
      </c>
      <c r="G131" s="1" t="s">
        <v>167</v>
      </c>
      <c r="H131" s="1" t="s">
        <v>50</v>
      </c>
      <c r="I131" s="1" t="s">
        <v>50</v>
      </c>
      <c r="J131" s="29" t="s">
        <v>633</v>
      </c>
      <c r="K131" s="36" t="s">
        <v>102</v>
      </c>
      <c r="L131" s="46">
        <v>21990111</v>
      </c>
      <c r="P131" s="4"/>
    </row>
    <row r="132" spans="1:16" ht="27">
      <c r="A132" s="1" t="s">
        <v>634</v>
      </c>
      <c r="B132" s="68" t="s">
        <v>635</v>
      </c>
      <c r="C132" s="68" t="s">
        <v>636</v>
      </c>
      <c r="D132" s="68" t="s">
        <v>637</v>
      </c>
      <c r="E132" s="1" t="s">
        <v>48</v>
      </c>
      <c r="F132" s="1" t="s">
        <v>271</v>
      </c>
      <c r="G132" s="1" t="s">
        <v>167</v>
      </c>
      <c r="H132" s="68" t="s">
        <v>50</v>
      </c>
      <c r="I132" s="68" t="s">
        <v>50</v>
      </c>
      <c r="J132" s="68">
        <v>6616003</v>
      </c>
      <c r="K132" s="69" t="s">
        <v>638</v>
      </c>
      <c r="L132" s="70" t="s">
        <v>50</v>
      </c>
      <c r="M132" s="104"/>
      <c r="N132" s="104"/>
      <c r="O132" s="8" t="s">
        <v>570</v>
      </c>
      <c r="P132" s="4"/>
    </row>
    <row r="133" spans="1:16" ht="27">
      <c r="A133" s="1" t="s">
        <v>639</v>
      </c>
      <c r="B133" s="1" t="s">
        <v>311</v>
      </c>
      <c r="C133" s="1" t="s">
        <v>640</v>
      </c>
      <c r="D133" s="1" t="s">
        <v>641</v>
      </c>
      <c r="E133" s="1" t="s">
        <v>99</v>
      </c>
      <c r="F133" s="1" t="s">
        <v>100</v>
      </c>
      <c r="G133" s="1" t="s">
        <v>50</v>
      </c>
      <c r="H133" s="1" t="s">
        <v>51</v>
      </c>
      <c r="I133" s="1" t="s">
        <v>642</v>
      </c>
      <c r="J133" s="72" t="s">
        <v>643</v>
      </c>
      <c r="K133" s="36" t="s">
        <v>102</v>
      </c>
      <c r="L133" s="46">
        <v>21990111</v>
      </c>
      <c r="P133" s="4"/>
    </row>
    <row r="134" spans="1:16" ht="27">
      <c r="A134" s="73" t="s">
        <v>644</v>
      </c>
      <c r="B134" s="73" t="s">
        <v>311</v>
      </c>
      <c r="C134" s="73" t="s">
        <v>645</v>
      </c>
      <c r="D134" s="73" t="s">
        <v>646</v>
      </c>
      <c r="E134" s="1" t="s">
        <v>48</v>
      </c>
      <c r="F134" s="73" t="s">
        <v>59</v>
      </c>
      <c r="G134" s="73" t="s">
        <v>60</v>
      </c>
      <c r="H134" s="73" t="s">
        <v>50</v>
      </c>
      <c r="I134" s="1" t="s">
        <v>50</v>
      </c>
      <c r="J134" s="29" t="s">
        <v>647</v>
      </c>
      <c r="K134" s="36" t="s">
        <v>102</v>
      </c>
      <c r="L134" s="65">
        <v>21990111</v>
      </c>
      <c r="M134" s="105"/>
      <c r="N134" s="105"/>
      <c r="P134" s="4"/>
    </row>
    <row r="135" spans="1:16" ht="27">
      <c r="A135" s="1" t="s">
        <v>648</v>
      </c>
      <c r="B135" s="1" t="s">
        <v>311</v>
      </c>
      <c r="C135" s="1" t="s">
        <v>649</v>
      </c>
      <c r="D135" s="1" t="s">
        <v>650</v>
      </c>
      <c r="E135" s="1" t="s">
        <v>48</v>
      </c>
      <c r="F135" s="1" t="s">
        <v>59</v>
      </c>
      <c r="G135" s="1" t="s">
        <v>60</v>
      </c>
      <c r="H135" s="1" t="s">
        <v>50</v>
      </c>
      <c r="I135" s="1" t="s">
        <v>50</v>
      </c>
      <c r="J135" s="41" t="s">
        <v>651</v>
      </c>
      <c r="K135" s="36" t="s">
        <v>102</v>
      </c>
      <c r="L135" s="74">
        <v>21990111</v>
      </c>
      <c r="P135" s="4"/>
    </row>
    <row r="136" spans="1:16" ht="27">
      <c r="A136" s="1" t="s">
        <v>652</v>
      </c>
      <c r="B136" s="68" t="s">
        <v>269</v>
      </c>
      <c r="C136" s="68" t="s">
        <v>653</v>
      </c>
      <c r="D136" s="68" t="s">
        <v>637</v>
      </c>
      <c r="E136" s="1" t="s">
        <v>48</v>
      </c>
      <c r="F136" s="1" t="s">
        <v>271</v>
      </c>
      <c r="G136" s="1" t="s">
        <v>167</v>
      </c>
      <c r="H136" s="68" t="s">
        <v>50</v>
      </c>
      <c r="I136" s="68" t="s">
        <v>50</v>
      </c>
      <c r="J136" s="68">
        <v>6615441</v>
      </c>
      <c r="K136" s="69" t="s">
        <v>638</v>
      </c>
      <c r="L136" s="70" t="s">
        <v>50</v>
      </c>
      <c r="M136" s="104"/>
      <c r="N136" s="104"/>
      <c r="O136" s="8" t="s">
        <v>570</v>
      </c>
      <c r="P136" s="4"/>
    </row>
    <row r="137" spans="1:16" s="32" customFormat="1" ht="27">
      <c r="A137" s="1" t="s">
        <v>654</v>
      </c>
      <c r="B137" s="68" t="s">
        <v>311</v>
      </c>
      <c r="C137" s="68" t="s">
        <v>655</v>
      </c>
      <c r="D137" s="68" t="s">
        <v>512</v>
      </c>
      <c r="E137" s="1" t="s">
        <v>48</v>
      </c>
      <c r="F137" s="68" t="s">
        <v>59</v>
      </c>
      <c r="G137" s="71" t="s">
        <v>220</v>
      </c>
      <c r="H137" s="68" t="s">
        <v>50</v>
      </c>
      <c r="I137" s="68" t="s">
        <v>50</v>
      </c>
      <c r="J137" s="68">
        <v>6614973</v>
      </c>
      <c r="K137" s="69" t="s">
        <v>638</v>
      </c>
      <c r="L137" s="70" t="s">
        <v>50</v>
      </c>
      <c r="M137" s="106"/>
      <c r="N137" s="104" t="s">
        <v>656</v>
      </c>
      <c r="O137" s="8" t="s">
        <v>570</v>
      </c>
      <c r="P137" s="4"/>
    </row>
    <row r="138" spans="1:16" s="30" customFormat="1" ht="108">
      <c r="A138" s="1" t="s">
        <v>657</v>
      </c>
      <c r="B138" s="1" t="s">
        <v>50</v>
      </c>
      <c r="C138" s="1" t="s">
        <v>658</v>
      </c>
      <c r="D138" s="1" t="s">
        <v>50</v>
      </c>
      <c r="E138" s="1" t="s">
        <v>50</v>
      </c>
      <c r="F138" s="1" t="s">
        <v>100</v>
      </c>
      <c r="G138" s="1" t="s">
        <v>50</v>
      </c>
      <c r="H138" s="1" t="s">
        <v>50</v>
      </c>
      <c r="I138" s="1" t="s">
        <v>50</v>
      </c>
      <c r="J138" s="29" t="s">
        <v>50</v>
      </c>
      <c r="K138" s="36" t="s">
        <v>659</v>
      </c>
      <c r="L138" s="67">
        <v>10356316</v>
      </c>
      <c r="M138" s="8"/>
      <c r="N138" s="8"/>
      <c r="O138" s="8"/>
      <c r="P138" s="4"/>
    </row>
    <row r="139" spans="1:16" ht="67.5">
      <c r="A139" s="1" t="s">
        <v>660</v>
      </c>
      <c r="B139" s="1" t="s">
        <v>459</v>
      </c>
      <c r="C139" s="1" t="s">
        <v>661</v>
      </c>
      <c r="D139" s="1" t="s">
        <v>50</v>
      </c>
      <c r="E139" s="1" t="s">
        <v>48</v>
      </c>
      <c r="F139" s="1" t="s">
        <v>71</v>
      </c>
      <c r="G139" s="1" t="s">
        <v>579</v>
      </c>
      <c r="H139" s="1" t="s">
        <v>50</v>
      </c>
      <c r="I139" s="1" t="s">
        <v>50</v>
      </c>
      <c r="J139" s="72" t="s">
        <v>662</v>
      </c>
      <c r="K139" s="36" t="s">
        <v>474</v>
      </c>
      <c r="L139" s="75" t="s">
        <v>50</v>
      </c>
      <c r="P139" s="4"/>
    </row>
    <row r="140" spans="1:16" s="32" customFormat="1" ht="27">
      <c r="A140" s="1" t="s">
        <v>663</v>
      </c>
      <c r="B140" s="1" t="s">
        <v>77</v>
      </c>
      <c r="C140" s="4" t="s">
        <v>664</v>
      </c>
      <c r="D140" s="1" t="s">
        <v>665</v>
      </c>
      <c r="E140" s="1" t="s">
        <v>206</v>
      </c>
      <c r="F140" s="1" t="s">
        <v>100</v>
      </c>
      <c r="G140" s="1" t="s">
        <v>50</v>
      </c>
      <c r="H140" s="1" t="s">
        <v>50</v>
      </c>
      <c r="I140" s="1" t="s">
        <v>50</v>
      </c>
      <c r="J140" s="1" t="s">
        <v>666</v>
      </c>
      <c r="K140" s="36" t="s">
        <v>667</v>
      </c>
      <c r="L140" s="76">
        <v>22245569</v>
      </c>
      <c r="M140" s="8" t="s">
        <v>668</v>
      </c>
      <c r="N140" s="8"/>
      <c r="O140" s="8"/>
      <c r="P140" s="4"/>
    </row>
    <row r="141" spans="1:16" s="32" customFormat="1" ht="27">
      <c r="A141" s="1" t="s">
        <v>669</v>
      </c>
      <c r="B141" s="1" t="s">
        <v>670</v>
      </c>
      <c r="C141" s="1" t="s">
        <v>671</v>
      </c>
      <c r="D141" s="63" t="s">
        <v>672</v>
      </c>
      <c r="E141" s="1" t="s">
        <v>673</v>
      </c>
      <c r="F141" s="1" t="s">
        <v>100</v>
      </c>
      <c r="G141" s="1" t="s">
        <v>50</v>
      </c>
      <c r="H141" s="1" t="s">
        <v>50</v>
      </c>
      <c r="I141" s="1" t="s">
        <v>50</v>
      </c>
      <c r="J141" s="1" t="s">
        <v>674</v>
      </c>
      <c r="K141" s="36" t="s">
        <v>667</v>
      </c>
      <c r="L141" s="76">
        <v>22245569</v>
      </c>
      <c r="M141" s="8" t="s">
        <v>675</v>
      </c>
      <c r="N141" s="8"/>
      <c r="O141" s="8"/>
      <c r="P141" s="4"/>
    </row>
    <row r="142" spans="1:16" s="32" customFormat="1" ht="27">
      <c r="A142" s="1" t="s">
        <v>676</v>
      </c>
      <c r="B142" s="1" t="s">
        <v>110</v>
      </c>
      <c r="C142" s="1" t="s">
        <v>677</v>
      </c>
      <c r="D142" s="1" t="s">
        <v>678</v>
      </c>
      <c r="E142" s="1" t="s">
        <v>48</v>
      </c>
      <c r="F142" s="1" t="s">
        <v>49</v>
      </c>
      <c r="G142" s="1" t="s">
        <v>50</v>
      </c>
      <c r="H142" s="1" t="s">
        <v>50</v>
      </c>
      <c r="I142" s="1" t="s">
        <v>50</v>
      </c>
      <c r="J142" s="41" t="s">
        <v>679</v>
      </c>
      <c r="K142" s="36" t="s">
        <v>667</v>
      </c>
      <c r="L142" s="76">
        <v>22245569</v>
      </c>
      <c r="M142" s="8"/>
      <c r="N142" s="8" t="s">
        <v>680</v>
      </c>
      <c r="O142" s="8"/>
      <c r="P142" s="4"/>
    </row>
    <row r="143" spans="1:16" s="32" customFormat="1" ht="40.5">
      <c r="A143" s="1" t="s">
        <v>681</v>
      </c>
      <c r="B143" s="77" t="s">
        <v>335</v>
      </c>
      <c r="C143" s="63" t="s">
        <v>682</v>
      </c>
      <c r="D143" s="1" t="s">
        <v>50</v>
      </c>
      <c r="E143" s="1" t="s">
        <v>99</v>
      </c>
      <c r="F143" s="1" t="s">
        <v>683</v>
      </c>
      <c r="G143" s="1" t="s">
        <v>338</v>
      </c>
      <c r="H143" s="1" t="s">
        <v>50</v>
      </c>
      <c r="I143" s="1" t="s">
        <v>50</v>
      </c>
      <c r="J143" s="41" t="s">
        <v>684</v>
      </c>
      <c r="K143" s="36" t="s">
        <v>667</v>
      </c>
      <c r="L143" s="76">
        <v>22245569</v>
      </c>
      <c r="M143" s="107" t="s">
        <v>685</v>
      </c>
      <c r="N143" s="8"/>
      <c r="O143" s="8"/>
      <c r="P143" s="4"/>
    </row>
    <row r="144" spans="1:16" s="32" customFormat="1" ht="27">
      <c r="A144" s="1" t="s">
        <v>686</v>
      </c>
      <c r="B144" s="1" t="s">
        <v>45</v>
      </c>
      <c r="C144" s="1" t="s">
        <v>687</v>
      </c>
      <c r="D144" s="63" t="s">
        <v>688</v>
      </c>
      <c r="E144" s="1" t="s">
        <v>48</v>
      </c>
      <c r="F144" s="1" t="s">
        <v>59</v>
      </c>
      <c r="G144" s="1" t="s">
        <v>60</v>
      </c>
      <c r="H144" s="1" t="s">
        <v>50</v>
      </c>
      <c r="I144" s="1" t="s">
        <v>50</v>
      </c>
      <c r="J144" s="78" t="s">
        <v>689</v>
      </c>
      <c r="K144" s="36" t="s">
        <v>667</v>
      </c>
      <c r="L144" s="76">
        <v>22245569</v>
      </c>
      <c r="M144" s="8"/>
      <c r="N144" s="8"/>
      <c r="O144" s="8"/>
      <c r="P144" s="4"/>
    </row>
    <row r="145" spans="1:16" s="32" customFormat="1" ht="27">
      <c r="A145" s="1" t="s">
        <v>690</v>
      </c>
      <c r="B145" s="1" t="s">
        <v>110</v>
      </c>
      <c r="C145" s="1" t="s">
        <v>691</v>
      </c>
      <c r="D145" s="1" t="s">
        <v>692</v>
      </c>
      <c r="E145" s="1" t="s">
        <v>99</v>
      </c>
      <c r="F145" s="1" t="s">
        <v>100</v>
      </c>
      <c r="G145" s="1" t="s">
        <v>50</v>
      </c>
      <c r="H145" s="1" t="s">
        <v>50</v>
      </c>
      <c r="I145" s="1" t="s">
        <v>50</v>
      </c>
      <c r="J145" s="41" t="s">
        <v>693</v>
      </c>
      <c r="K145" s="36" t="s">
        <v>667</v>
      </c>
      <c r="L145" s="76">
        <v>22245569</v>
      </c>
      <c r="M145" s="8"/>
      <c r="N145" s="8"/>
      <c r="O145" s="8"/>
      <c r="P145" s="4"/>
    </row>
    <row r="146" spans="1:16" s="32" customFormat="1" ht="27">
      <c r="A146" s="1" t="s">
        <v>694</v>
      </c>
      <c r="B146" s="1" t="s">
        <v>84</v>
      </c>
      <c r="C146" s="1" t="s">
        <v>695</v>
      </c>
      <c r="D146" s="1" t="s">
        <v>696</v>
      </c>
      <c r="E146" s="1" t="s">
        <v>48</v>
      </c>
      <c r="F146" s="1" t="s">
        <v>59</v>
      </c>
      <c r="G146" s="1" t="s">
        <v>220</v>
      </c>
      <c r="H146" s="1" t="s">
        <v>87</v>
      </c>
      <c r="I146" s="1" t="s">
        <v>697</v>
      </c>
      <c r="J146" s="41" t="s">
        <v>698</v>
      </c>
      <c r="K146" s="36" t="s">
        <v>699</v>
      </c>
      <c r="L146" s="79">
        <v>23418007</v>
      </c>
      <c r="M146" s="8"/>
      <c r="N146" s="8"/>
      <c r="O146" s="8"/>
      <c r="P146" s="4"/>
    </row>
    <row r="147" spans="1:16" ht="27">
      <c r="A147" s="1" t="s">
        <v>700</v>
      </c>
      <c r="B147" s="1" t="s">
        <v>165</v>
      </c>
      <c r="C147" s="1" t="s">
        <v>701</v>
      </c>
      <c r="D147" s="1" t="s">
        <v>50</v>
      </c>
      <c r="E147" s="1" t="s">
        <v>48</v>
      </c>
      <c r="F147" s="1" t="s">
        <v>71</v>
      </c>
      <c r="G147" s="1" t="s">
        <v>167</v>
      </c>
      <c r="H147" s="1" t="s">
        <v>50</v>
      </c>
      <c r="I147" s="1" t="s">
        <v>50</v>
      </c>
      <c r="J147" s="41" t="s">
        <v>702</v>
      </c>
      <c r="K147" s="42" t="s">
        <v>703</v>
      </c>
      <c r="L147" s="75" t="s">
        <v>50</v>
      </c>
      <c r="M147" s="108"/>
      <c r="N147" s="108"/>
      <c r="P147" s="4"/>
    </row>
    <row r="148" spans="1:16" ht="27">
      <c r="A148" s="1" t="s">
        <v>704</v>
      </c>
      <c r="B148" s="1" t="s">
        <v>705</v>
      </c>
      <c r="C148" s="1" t="s">
        <v>706</v>
      </c>
      <c r="D148" s="1" t="s">
        <v>707</v>
      </c>
      <c r="E148" s="1" t="s">
        <v>48</v>
      </c>
      <c r="F148" s="1" t="s">
        <v>59</v>
      </c>
      <c r="G148" s="1" t="s">
        <v>60</v>
      </c>
      <c r="H148" s="1" t="s">
        <v>50</v>
      </c>
      <c r="I148" s="1" t="s">
        <v>50</v>
      </c>
      <c r="J148" s="41" t="s">
        <v>708</v>
      </c>
      <c r="K148" s="36" t="s">
        <v>215</v>
      </c>
      <c r="L148" s="76">
        <v>23266810</v>
      </c>
      <c r="N148" s="8" t="s">
        <v>709</v>
      </c>
      <c r="P148" s="4"/>
    </row>
    <row r="149" spans="1:16" ht="27">
      <c r="A149" s="1" t="s">
        <v>710</v>
      </c>
      <c r="B149" s="1" t="s">
        <v>711</v>
      </c>
      <c r="C149" s="1" t="s">
        <v>712</v>
      </c>
      <c r="D149" s="1" t="s">
        <v>713</v>
      </c>
      <c r="E149" s="1" t="s">
        <v>50</v>
      </c>
      <c r="F149" s="1" t="s">
        <v>59</v>
      </c>
      <c r="G149" s="1" t="s">
        <v>60</v>
      </c>
      <c r="H149" s="1" t="s">
        <v>50</v>
      </c>
      <c r="I149" s="1" t="s">
        <v>50</v>
      </c>
      <c r="J149" s="41" t="s">
        <v>714</v>
      </c>
      <c r="K149" s="36" t="s">
        <v>215</v>
      </c>
      <c r="L149" s="76">
        <v>23266810</v>
      </c>
      <c r="P149" s="4"/>
    </row>
    <row r="150" spans="1:16" ht="27">
      <c r="A150" s="1" t="s">
        <v>715</v>
      </c>
      <c r="B150" s="1" t="s">
        <v>140</v>
      </c>
      <c r="C150" s="1" t="s">
        <v>716</v>
      </c>
      <c r="D150" s="78" t="s">
        <v>717</v>
      </c>
      <c r="E150" s="1" t="s">
        <v>48</v>
      </c>
      <c r="F150" s="1" t="s">
        <v>59</v>
      </c>
      <c r="G150" s="1" t="s">
        <v>60</v>
      </c>
      <c r="H150" s="1" t="s">
        <v>50</v>
      </c>
      <c r="I150" s="1" t="s">
        <v>50</v>
      </c>
      <c r="J150" s="41" t="s">
        <v>718</v>
      </c>
      <c r="K150" s="42" t="s">
        <v>719</v>
      </c>
      <c r="L150" s="38">
        <v>23768618</v>
      </c>
      <c r="M150" s="108"/>
      <c r="N150" s="108"/>
      <c r="P150" s="4"/>
    </row>
    <row r="151" spans="1:16" ht="27">
      <c r="A151" s="1" t="s">
        <v>720</v>
      </c>
      <c r="B151" s="1" t="s">
        <v>129</v>
      </c>
      <c r="C151" s="78" t="s">
        <v>721</v>
      </c>
      <c r="D151" s="1" t="s">
        <v>722</v>
      </c>
      <c r="E151" s="1" t="s">
        <v>206</v>
      </c>
      <c r="F151" s="1" t="s">
        <v>100</v>
      </c>
      <c r="G151" s="1" t="s">
        <v>50</v>
      </c>
      <c r="H151" s="1" t="s">
        <v>50</v>
      </c>
      <c r="I151" s="1" t="s">
        <v>50</v>
      </c>
      <c r="J151" s="41" t="s">
        <v>723</v>
      </c>
      <c r="K151" s="36" t="s">
        <v>724</v>
      </c>
      <c r="L151" s="75" t="s">
        <v>50</v>
      </c>
      <c r="P151" s="4"/>
    </row>
    <row r="152" spans="1:16" ht="40.5">
      <c r="A152" s="1" t="s">
        <v>725</v>
      </c>
      <c r="B152" s="1" t="s">
        <v>170</v>
      </c>
      <c r="C152" s="40" t="s">
        <v>726</v>
      </c>
      <c r="D152" s="1" t="s">
        <v>727</v>
      </c>
      <c r="E152" s="1" t="s">
        <v>673</v>
      </c>
      <c r="F152" s="1" t="s">
        <v>673</v>
      </c>
      <c r="G152" s="1" t="s">
        <v>50</v>
      </c>
      <c r="H152" s="1" t="s">
        <v>50</v>
      </c>
      <c r="I152" s="1" t="s">
        <v>50</v>
      </c>
      <c r="J152" s="41" t="s">
        <v>728</v>
      </c>
      <c r="K152" s="36" t="s">
        <v>724</v>
      </c>
      <c r="L152" s="75" t="s">
        <v>50</v>
      </c>
      <c r="P152" s="4"/>
    </row>
    <row r="153" spans="1:16" ht="27">
      <c r="A153" s="1" t="s">
        <v>729</v>
      </c>
      <c r="B153" s="1" t="s">
        <v>730</v>
      </c>
      <c r="C153" s="40" t="s">
        <v>731</v>
      </c>
      <c r="D153" s="1" t="s">
        <v>50</v>
      </c>
      <c r="E153" s="1" t="s">
        <v>48</v>
      </c>
      <c r="F153" s="1" t="s">
        <v>71</v>
      </c>
      <c r="G153" s="1" t="s">
        <v>167</v>
      </c>
      <c r="H153" s="1" t="s">
        <v>50</v>
      </c>
      <c r="I153" s="1" t="s">
        <v>50</v>
      </c>
      <c r="J153" s="41" t="s">
        <v>732</v>
      </c>
      <c r="K153" s="36" t="s">
        <v>724</v>
      </c>
      <c r="L153" s="75" t="s">
        <v>50</v>
      </c>
      <c r="P153" s="4"/>
    </row>
    <row r="154" spans="1:16" ht="27">
      <c r="A154" s="1" t="s">
        <v>733</v>
      </c>
      <c r="B154" s="1" t="s">
        <v>311</v>
      </c>
      <c r="C154" s="40" t="s">
        <v>734</v>
      </c>
      <c r="D154" s="1" t="s">
        <v>735</v>
      </c>
      <c r="E154" s="1" t="s">
        <v>99</v>
      </c>
      <c r="F154" s="1" t="s">
        <v>100</v>
      </c>
      <c r="G154" s="1" t="s">
        <v>50</v>
      </c>
      <c r="H154" s="1" t="s">
        <v>50</v>
      </c>
      <c r="I154" s="1" t="s">
        <v>50</v>
      </c>
      <c r="J154" s="41" t="s">
        <v>736</v>
      </c>
      <c r="K154" s="36" t="s">
        <v>724</v>
      </c>
      <c r="L154" s="75" t="s">
        <v>50</v>
      </c>
      <c r="P154" s="4"/>
    </row>
    <row r="155" spans="1:16" ht="27">
      <c r="A155" s="80" t="s">
        <v>737</v>
      </c>
      <c r="B155" s="1" t="s">
        <v>96</v>
      </c>
      <c r="C155" s="40" t="s">
        <v>738</v>
      </c>
      <c r="D155" s="1" t="s">
        <v>739</v>
      </c>
      <c r="E155" s="1" t="s">
        <v>48</v>
      </c>
      <c r="F155" s="1" t="s">
        <v>59</v>
      </c>
      <c r="G155" s="1" t="s">
        <v>60</v>
      </c>
      <c r="H155" s="1" t="s">
        <v>50</v>
      </c>
      <c r="I155" s="1" t="s">
        <v>50</v>
      </c>
      <c r="J155" s="41" t="s">
        <v>740</v>
      </c>
      <c r="K155" s="36" t="s">
        <v>724</v>
      </c>
      <c r="L155" s="53" t="s">
        <v>50</v>
      </c>
      <c r="P155" s="81"/>
    </row>
    <row r="156" spans="1:16" ht="27">
      <c r="A156" s="82" t="s">
        <v>741</v>
      </c>
      <c r="B156" s="82" t="s">
        <v>459</v>
      </c>
      <c r="C156" s="82" t="s">
        <v>742</v>
      </c>
      <c r="D156" s="82" t="s">
        <v>50</v>
      </c>
      <c r="E156" s="1" t="s">
        <v>48</v>
      </c>
      <c r="F156" s="82" t="s">
        <v>71</v>
      </c>
      <c r="G156" s="82" t="s">
        <v>167</v>
      </c>
      <c r="H156" s="82" t="s">
        <v>50</v>
      </c>
      <c r="I156" s="82" t="s">
        <v>50</v>
      </c>
      <c r="J156" s="83" t="s">
        <v>743</v>
      </c>
      <c r="K156" s="57" t="s">
        <v>744</v>
      </c>
      <c r="L156" s="39">
        <v>27343025</v>
      </c>
      <c r="M156" s="109"/>
      <c r="N156" s="109"/>
      <c r="O156" s="110"/>
      <c r="P156" s="81"/>
    </row>
    <row r="157" spans="1:16" ht="27">
      <c r="A157" s="82" t="s">
        <v>745</v>
      </c>
      <c r="B157" s="82" t="s">
        <v>746</v>
      </c>
      <c r="C157" s="84" t="s">
        <v>747</v>
      </c>
      <c r="D157" s="82" t="s">
        <v>50</v>
      </c>
      <c r="E157" s="1" t="s">
        <v>48</v>
      </c>
      <c r="F157" s="82" t="s">
        <v>271</v>
      </c>
      <c r="G157" s="82" t="s">
        <v>167</v>
      </c>
      <c r="H157" s="82" t="s">
        <v>50</v>
      </c>
      <c r="I157" s="82" t="s">
        <v>50</v>
      </c>
      <c r="J157" s="83" t="s">
        <v>748</v>
      </c>
      <c r="K157" s="57" t="s">
        <v>749</v>
      </c>
      <c r="L157" s="85">
        <v>26032578</v>
      </c>
      <c r="M157" s="109"/>
      <c r="N157" s="109"/>
      <c r="O157" s="110"/>
      <c r="P157" s="81"/>
    </row>
    <row r="158" spans="1:16" ht="27">
      <c r="A158" s="82" t="s">
        <v>750</v>
      </c>
      <c r="B158" s="82" t="s">
        <v>705</v>
      </c>
      <c r="C158" s="84" t="s">
        <v>751</v>
      </c>
      <c r="D158" s="84" t="s">
        <v>752</v>
      </c>
      <c r="E158" s="1" t="s">
        <v>48</v>
      </c>
      <c r="F158" s="1" t="s">
        <v>227</v>
      </c>
      <c r="G158" s="1" t="s">
        <v>60</v>
      </c>
      <c r="H158" s="82" t="s">
        <v>50</v>
      </c>
      <c r="I158" s="82" t="s">
        <v>50</v>
      </c>
      <c r="J158" s="83" t="s">
        <v>753</v>
      </c>
      <c r="K158" s="57" t="s">
        <v>749</v>
      </c>
      <c r="L158" s="85">
        <v>26032578</v>
      </c>
      <c r="M158" s="109"/>
      <c r="N158" s="109"/>
      <c r="O158" s="110"/>
      <c r="P158" s="81"/>
    </row>
    <row r="159" spans="1:16" ht="27">
      <c r="A159" s="82" t="s">
        <v>754</v>
      </c>
      <c r="B159" s="82" t="s">
        <v>203</v>
      </c>
      <c r="C159" s="82" t="s">
        <v>755</v>
      </c>
      <c r="D159" s="84" t="s">
        <v>756</v>
      </c>
      <c r="E159" s="1" t="s">
        <v>48</v>
      </c>
      <c r="F159" s="1" t="s">
        <v>757</v>
      </c>
      <c r="G159" s="1" t="s">
        <v>50</v>
      </c>
      <c r="H159" s="82" t="s">
        <v>50</v>
      </c>
      <c r="I159" s="82" t="s">
        <v>50</v>
      </c>
      <c r="J159" s="83" t="s">
        <v>758</v>
      </c>
      <c r="K159" s="57" t="s">
        <v>759</v>
      </c>
      <c r="L159" s="86" t="s">
        <v>50</v>
      </c>
      <c r="M159" s="109"/>
      <c r="N159" s="109"/>
      <c r="O159" s="110"/>
      <c r="P159" s="81"/>
    </row>
    <row r="160" spans="1:16" ht="27">
      <c r="A160" s="82" t="s">
        <v>760</v>
      </c>
      <c r="B160" s="87" t="s">
        <v>110</v>
      </c>
      <c r="C160" s="87" t="s">
        <v>761</v>
      </c>
      <c r="D160" s="87" t="s">
        <v>762</v>
      </c>
      <c r="E160" s="1" t="s">
        <v>48</v>
      </c>
      <c r="F160" s="87" t="s">
        <v>49</v>
      </c>
      <c r="G160" s="87" t="s">
        <v>50</v>
      </c>
      <c r="H160" s="87" t="s">
        <v>50</v>
      </c>
      <c r="I160" s="87" t="s">
        <v>50</v>
      </c>
      <c r="J160" s="87">
        <v>6618842</v>
      </c>
      <c r="K160" s="88" t="s">
        <v>638</v>
      </c>
      <c r="L160" s="87" t="s">
        <v>50</v>
      </c>
      <c r="M160" s="111"/>
      <c r="N160" s="111"/>
      <c r="O160" s="112"/>
      <c r="P160" s="81"/>
    </row>
    <row r="161" spans="1:16" ht="27">
      <c r="A161" s="80" t="s">
        <v>760</v>
      </c>
      <c r="B161" s="82" t="s">
        <v>170</v>
      </c>
      <c r="C161" s="82" t="s">
        <v>763</v>
      </c>
      <c r="D161" s="84" t="s">
        <v>764</v>
      </c>
      <c r="E161" s="1" t="s">
        <v>48</v>
      </c>
      <c r="F161" s="82" t="s">
        <v>227</v>
      </c>
      <c r="G161" s="82" t="s">
        <v>60</v>
      </c>
      <c r="H161" s="82" t="s">
        <v>50</v>
      </c>
      <c r="I161" s="82" t="s">
        <v>50</v>
      </c>
      <c r="J161" s="83" t="s">
        <v>765</v>
      </c>
      <c r="K161" s="57" t="s">
        <v>759</v>
      </c>
      <c r="L161" s="86" t="s">
        <v>50</v>
      </c>
      <c r="M161" s="109"/>
      <c r="N161" s="109"/>
      <c r="O161" s="110"/>
      <c r="P161" s="81"/>
    </row>
    <row r="162" spans="1:16" ht="27">
      <c r="A162" s="80" t="s">
        <v>766</v>
      </c>
      <c r="B162" s="87" t="s">
        <v>203</v>
      </c>
      <c r="C162" s="87" t="s">
        <v>767</v>
      </c>
      <c r="D162" s="87" t="s">
        <v>768</v>
      </c>
      <c r="E162" s="87" t="s">
        <v>99</v>
      </c>
      <c r="F162" s="87" t="s">
        <v>769</v>
      </c>
      <c r="G162" s="87" t="s">
        <v>50</v>
      </c>
      <c r="H162" s="87" t="s">
        <v>50</v>
      </c>
      <c r="I162" s="87" t="s">
        <v>50</v>
      </c>
      <c r="J162" s="87">
        <v>6614574</v>
      </c>
      <c r="K162" s="88" t="s">
        <v>638</v>
      </c>
      <c r="L162" s="87" t="s">
        <v>50</v>
      </c>
      <c r="M162" s="111"/>
      <c r="N162" s="111"/>
      <c r="O162" s="112"/>
      <c r="P162" s="4"/>
    </row>
    <row r="163" spans="1:16" ht="27">
      <c r="A163" s="80" t="s">
        <v>770</v>
      </c>
      <c r="B163" s="82" t="s">
        <v>45</v>
      </c>
      <c r="C163" s="82" t="s">
        <v>771</v>
      </c>
      <c r="D163" s="82" t="s">
        <v>772</v>
      </c>
      <c r="E163" s="82" t="s">
        <v>99</v>
      </c>
      <c r="F163" s="82" t="s">
        <v>769</v>
      </c>
      <c r="G163" s="82" t="s">
        <v>50</v>
      </c>
      <c r="H163" s="82" t="s">
        <v>50</v>
      </c>
      <c r="I163" s="82" t="s">
        <v>50</v>
      </c>
      <c r="J163" s="89">
        <v>6617133</v>
      </c>
      <c r="K163" s="57" t="s">
        <v>638</v>
      </c>
      <c r="L163" s="90" t="s">
        <v>50</v>
      </c>
      <c r="M163" s="109"/>
      <c r="N163" s="109"/>
      <c r="O163" s="110"/>
      <c r="P163" s="4"/>
    </row>
    <row r="164" spans="1:16" ht="27">
      <c r="A164" s="80" t="s">
        <v>773</v>
      </c>
      <c r="B164" s="82" t="s">
        <v>45</v>
      </c>
      <c r="C164" s="82" t="s">
        <v>774</v>
      </c>
      <c r="D164" s="82" t="s">
        <v>775</v>
      </c>
      <c r="E164" s="1" t="s">
        <v>48</v>
      </c>
      <c r="F164" s="82" t="s">
        <v>59</v>
      </c>
      <c r="G164" s="82" t="s">
        <v>220</v>
      </c>
      <c r="H164" s="82" t="s">
        <v>50</v>
      </c>
      <c r="I164" s="82" t="s">
        <v>50</v>
      </c>
      <c r="J164" s="89">
        <v>6617045</v>
      </c>
      <c r="K164" s="57" t="s">
        <v>638</v>
      </c>
      <c r="L164" s="90" t="s">
        <v>50</v>
      </c>
      <c r="M164" s="109"/>
      <c r="N164" s="109"/>
      <c r="O164" s="110"/>
      <c r="P164" s="4"/>
    </row>
    <row r="165" spans="1:16" ht="27">
      <c r="A165" s="80" t="s">
        <v>776</v>
      </c>
      <c r="B165" s="82" t="s">
        <v>140</v>
      </c>
      <c r="C165" s="82" t="s">
        <v>777</v>
      </c>
      <c r="D165" s="82" t="s">
        <v>778</v>
      </c>
      <c r="E165" s="1" t="s">
        <v>48</v>
      </c>
      <c r="F165" s="82" t="s">
        <v>59</v>
      </c>
      <c r="G165" s="82" t="s">
        <v>220</v>
      </c>
      <c r="H165" s="82" t="s">
        <v>50</v>
      </c>
      <c r="I165" s="82" t="s">
        <v>50</v>
      </c>
      <c r="J165" s="89">
        <v>6616818</v>
      </c>
      <c r="K165" s="57" t="s">
        <v>638</v>
      </c>
      <c r="L165" s="90" t="s">
        <v>50</v>
      </c>
      <c r="M165" s="109"/>
      <c r="N165" s="109"/>
      <c r="O165" s="110"/>
      <c r="P165" s="4"/>
    </row>
    <row r="166" spans="1:16" ht="27">
      <c r="A166" s="80" t="s">
        <v>779</v>
      </c>
      <c r="B166" s="82" t="s">
        <v>140</v>
      </c>
      <c r="C166" s="82" t="s">
        <v>780</v>
      </c>
      <c r="D166" s="82" t="s">
        <v>781</v>
      </c>
      <c r="E166" s="82" t="s">
        <v>99</v>
      </c>
      <c r="F166" s="82" t="s">
        <v>769</v>
      </c>
      <c r="G166" s="82" t="s">
        <v>50</v>
      </c>
      <c r="H166" s="82" t="s">
        <v>50</v>
      </c>
      <c r="I166" s="82" t="s">
        <v>50</v>
      </c>
      <c r="J166" s="89">
        <v>6616744</v>
      </c>
      <c r="K166" s="57" t="s">
        <v>638</v>
      </c>
      <c r="L166" s="90" t="s">
        <v>50</v>
      </c>
      <c r="M166" s="109"/>
      <c r="N166" s="109"/>
      <c r="O166" s="110"/>
      <c r="P166" s="4"/>
    </row>
    <row r="167" spans="1:16" ht="53.25">
      <c r="A167" s="80" t="s">
        <v>782</v>
      </c>
      <c r="B167" s="82" t="s">
        <v>783</v>
      </c>
      <c r="C167" s="82" t="s">
        <v>784</v>
      </c>
      <c r="D167" s="87" t="s">
        <v>637</v>
      </c>
      <c r="E167" s="82" t="s">
        <v>99</v>
      </c>
      <c r="F167" s="82" t="s">
        <v>50</v>
      </c>
      <c r="G167" s="82"/>
      <c r="H167" s="82" t="s">
        <v>50</v>
      </c>
      <c r="I167" s="82" t="s">
        <v>50</v>
      </c>
      <c r="J167" s="89" t="s">
        <v>785</v>
      </c>
      <c r="K167" s="57" t="s">
        <v>638</v>
      </c>
      <c r="L167" s="90" t="s">
        <v>50</v>
      </c>
      <c r="M167" s="113" t="s">
        <v>786</v>
      </c>
      <c r="N167" s="113" t="s">
        <v>787</v>
      </c>
      <c r="O167" s="110" t="s">
        <v>788</v>
      </c>
      <c r="P167" s="4"/>
    </row>
    <row r="168" spans="1:16" ht="13.5">
      <c r="A168" s="80" t="s">
        <v>789</v>
      </c>
      <c r="B168" s="82" t="s">
        <v>110</v>
      </c>
      <c r="C168" s="82" t="s">
        <v>790</v>
      </c>
      <c r="D168" s="82" t="s">
        <v>791</v>
      </c>
      <c r="E168" s="1" t="s">
        <v>48</v>
      </c>
      <c r="F168" s="82" t="s">
        <v>49</v>
      </c>
      <c r="G168" s="82" t="s">
        <v>50</v>
      </c>
      <c r="H168" s="82" t="s">
        <v>50</v>
      </c>
      <c r="I168" s="82" t="s">
        <v>50</v>
      </c>
      <c r="J168" s="89">
        <v>6618777</v>
      </c>
      <c r="K168" s="52" t="s">
        <v>792</v>
      </c>
      <c r="L168" s="90">
        <v>32329550</v>
      </c>
      <c r="M168" s="109"/>
      <c r="N168" s="109"/>
      <c r="O168" s="110"/>
      <c r="P168" s="4"/>
    </row>
    <row r="169" spans="1:16" ht="27">
      <c r="A169" s="80" t="s">
        <v>793</v>
      </c>
      <c r="B169" s="82" t="s">
        <v>129</v>
      </c>
      <c r="C169" s="82" t="s">
        <v>794</v>
      </c>
      <c r="D169" s="82" t="s">
        <v>125</v>
      </c>
      <c r="E169" s="1" t="s">
        <v>48</v>
      </c>
      <c r="F169" s="82" t="s">
        <v>59</v>
      </c>
      <c r="G169" s="82" t="s">
        <v>220</v>
      </c>
      <c r="H169" s="1" t="s">
        <v>66</v>
      </c>
      <c r="I169" s="82" t="s">
        <v>126</v>
      </c>
      <c r="J169" s="89">
        <v>6618776</v>
      </c>
      <c r="K169" s="57" t="s">
        <v>795</v>
      </c>
      <c r="L169" s="90">
        <v>31489614</v>
      </c>
      <c r="M169" s="109"/>
      <c r="N169" s="109"/>
      <c r="O169" s="110"/>
      <c r="P169" s="4"/>
    </row>
    <row r="170" spans="1:16" ht="27">
      <c r="A170" s="80" t="s">
        <v>796</v>
      </c>
      <c r="B170" s="82" t="s">
        <v>311</v>
      </c>
      <c r="C170" s="82" t="s">
        <v>797</v>
      </c>
      <c r="D170" s="82" t="s">
        <v>798</v>
      </c>
      <c r="E170" s="82" t="s">
        <v>99</v>
      </c>
      <c r="F170" s="82" t="s">
        <v>769</v>
      </c>
      <c r="G170" s="82" t="s">
        <v>50</v>
      </c>
      <c r="H170" s="82" t="s">
        <v>50</v>
      </c>
      <c r="I170" s="82"/>
      <c r="J170" s="89" t="s">
        <v>799</v>
      </c>
      <c r="K170" s="57" t="s">
        <v>795</v>
      </c>
      <c r="L170" s="90">
        <v>31489614</v>
      </c>
      <c r="M170" s="109"/>
      <c r="N170" s="109"/>
      <c r="O170" s="110"/>
      <c r="P170" s="4"/>
    </row>
    <row r="171" spans="1:16" ht="27">
      <c r="A171" s="91" t="s">
        <v>800</v>
      </c>
      <c r="B171" s="73" t="s">
        <v>203</v>
      </c>
      <c r="C171" s="73" t="s">
        <v>801</v>
      </c>
      <c r="D171" s="73" t="s">
        <v>802</v>
      </c>
      <c r="E171" s="73" t="s">
        <v>206</v>
      </c>
      <c r="F171" s="73" t="s">
        <v>769</v>
      </c>
      <c r="G171" s="73" t="s">
        <v>50</v>
      </c>
      <c r="H171" s="73" t="s">
        <v>150</v>
      </c>
      <c r="I171" s="73" t="s">
        <v>803</v>
      </c>
      <c r="J171" s="92">
        <v>6614644</v>
      </c>
      <c r="K171" s="93" t="s">
        <v>795</v>
      </c>
      <c r="L171" s="94">
        <v>31489614</v>
      </c>
      <c r="M171" s="105"/>
      <c r="N171" s="105"/>
      <c r="O171" s="114"/>
      <c r="P171" s="4"/>
    </row>
    <row r="172" spans="1:16" ht="13.5">
      <c r="A172" s="80" t="s">
        <v>804</v>
      </c>
      <c r="B172" s="91" t="s">
        <v>140</v>
      </c>
      <c r="C172" s="91" t="s">
        <v>805</v>
      </c>
      <c r="D172" s="91" t="s">
        <v>806</v>
      </c>
      <c r="E172" s="91" t="s">
        <v>48</v>
      </c>
      <c r="F172" s="91" t="s">
        <v>49</v>
      </c>
      <c r="G172" s="91" t="s">
        <v>50</v>
      </c>
      <c r="H172" s="91" t="s">
        <v>50</v>
      </c>
      <c r="I172" s="91" t="s">
        <v>807</v>
      </c>
      <c r="J172" s="91" t="s">
        <v>808</v>
      </c>
      <c r="K172" s="93" t="s">
        <v>809</v>
      </c>
      <c r="L172" s="84">
        <v>36362641</v>
      </c>
      <c r="M172" s="105"/>
      <c r="N172" s="113" t="s">
        <v>810</v>
      </c>
      <c r="O172" s="114"/>
      <c r="P172" s="4"/>
    </row>
    <row r="173" spans="1:16" ht="27">
      <c r="A173" s="91" t="s">
        <v>811</v>
      </c>
      <c r="B173" s="91" t="s">
        <v>311</v>
      </c>
      <c r="C173" s="91" t="s">
        <v>812</v>
      </c>
      <c r="D173" s="91" t="s">
        <v>813</v>
      </c>
      <c r="E173" s="91" t="s">
        <v>48</v>
      </c>
      <c r="F173" s="91" t="s">
        <v>59</v>
      </c>
      <c r="G173" s="91" t="s">
        <v>220</v>
      </c>
      <c r="H173" s="91" t="s">
        <v>50</v>
      </c>
      <c r="I173" s="91" t="s">
        <v>814</v>
      </c>
      <c r="J173" s="91" t="s">
        <v>815</v>
      </c>
      <c r="K173" s="1" t="s">
        <v>816</v>
      </c>
      <c r="L173" s="84">
        <v>35054396</v>
      </c>
      <c r="M173" s="105"/>
      <c r="N173" s="113" t="s">
        <v>810</v>
      </c>
      <c r="O173" s="114"/>
      <c r="P173" s="4"/>
    </row>
    <row r="174" spans="1:16" ht="40.5">
      <c r="A174" s="80" t="s">
        <v>817</v>
      </c>
      <c r="B174" s="91" t="s">
        <v>96</v>
      </c>
      <c r="C174" s="91" t="s">
        <v>818</v>
      </c>
      <c r="D174" s="91" t="s">
        <v>819</v>
      </c>
      <c r="E174" s="91" t="s">
        <v>48</v>
      </c>
      <c r="F174" s="91" t="s">
        <v>59</v>
      </c>
      <c r="G174" s="91" t="s">
        <v>415</v>
      </c>
      <c r="H174" s="91" t="s">
        <v>51</v>
      </c>
      <c r="I174" s="91" t="s">
        <v>50</v>
      </c>
      <c r="J174" s="91" t="s">
        <v>820</v>
      </c>
      <c r="K174" s="30" t="s">
        <v>821</v>
      </c>
      <c r="L174" s="84">
        <v>34126256</v>
      </c>
      <c r="M174" s="105"/>
      <c r="N174" s="113" t="s">
        <v>822</v>
      </c>
      <c r="O174" s="114"/>
      <c r="P174" s="4"/>
    </row>
    <row r="175" spans="1:16" ht="27">
      <c r="A175" s="91" t="s">
        <v>823</v>
      </c>
      <c r="B175" s="91" t="s">
        <v>45</v>
      </c>
      <c r="C175" s="91" t="s">
        <v>824</v>
      </c>
      <c r="D175" s="91" t="s">
        <v>825</v>
      </c>
      <c r="E175" s="91" t="s">
        <v>48</v>
      </c>
      <c r="F175" s="91" t="s">
        <v>59</v>
      </c>
      <c r="G175" s="91" t="s">
        <v>220</v>
      </c>
      <c r="H175" s="91" t="s">
        <v>261</v>
      </c>
      <c r="I175" s="91" t="s">
        <v>826</v>
      </c>
      <c r="J175" s="91" t="s">
        <v>827</v>
      </c>
      <c r="K175" s="1" t="s">
        <v>828</v>
      </c>
      <c r="L175" s="52" t="s">
        <v>50</v>
      </c>
      <c r="M175" s="105"/>
      <c r="N175" s="113" t="s">
        <v>810</v>
      </c>
      <c r="O175" s="114"/>
      <c r="P175" s="4"/>
    </row>
    <row r="176" spans="1:16" ht="13.5">
      <c r="A176" s="80" t="s">
        <v>829</v>
      </c>
      <c r="B176" s="91" t="s">
        <v>45</v>
      </c>
      <c r="C176" s="91" t="s">
        <v>830</v>
      </c>
      <c r="D176" s="91" t="s">
        <v>831</v>
      </c>
      <c r="E176" s="91" t="s">
        <v>99</v>
      </c>
      <c r="F176" s="91" t="s">
        <v>100</v>
      </c>
      <c r="G176" s="91" t="s">
        <v>50</v>
      </c>
      <c r="H176" s="91" t="s">
        <v>150</v>
      </c>
      <c r="I176" s="91" t="s">
        <v>832</v>
      </c>
      <c r="J176" s="91">
        <v>6617129</v>
      </c>
      <c r="K176" s="1" t="s">
        <v>833</v>
      </c>
      <c r="L176" s="84" t="s">
        <v>50</v>
      </c>
      <c r="M176" s="105" t="s">
        <v>834</v>
      </c>
      <c r="N176" s="3"/>
      <c r="O176" s="114"/>
      <c r="P176" s="4"/>
    </row>
    <row r="177" spans="1:16" ht="27">
      <c r="A177" s="80" t="s">
        <v>835</v>
      </c>
      <c r="B177" s="91" t="s">
        <v>96</v>
      </c>
      <c r="C177" s="30" t="s">
        <v>836</v>
      </c>
      <c r="D177" s="4" t="s">
        <v>837</v>
      </c>
      <c r="E177" s="91" t="s">
        <v>48</v>
      </c>
      <c r="F177" s="91" t="s">
        <v>59</v>
      </c>
      <c r="G177" s="91" t="s">
        <v>415</v>
      </c>
      <c r="H177" s="91" t="s">
        <v>247</v>
      </c>
      <c r="I177" s="91" t="s">
        <v>838</v>
      </c>
      <c r="J177" s="91">
        <v>6616357</v>
      </c>
      <c r="K177" s="93" t="s">
        <v>839</v>
      </c>
      <c r="L177" s="90">
        <v>30541466</v>
      </c>
      <c r="M177" s="105"/>
      <c r="O177" s="114"/>
      <c r="P177" s="4"/>
    </row>
    <row r="178" spans="1:16" ht="13.5">
      <c r="A178" s="80" t="s">
        <v>840</v>
      </c>
      <c r="B178" s="91" t="s">
        <v>110</v>
      </c>
      <c r="C178" s="30" t="s">
        <v>841</v>
      </c>
      <c r="D178" s="4" t="s">
        <v>842</v>
      </c>
      <c r="E178" s="91" t="s">
        <v>99</v>
      </c>
      <c r="F178" s="91" t="s">
        <v>100</v>
      </c>
      <c r="G178" s="91" t="s">
        <v>50</v>
      </c>
      <c r="H178" s="91" t="s">
        <v>150</v>
      </c>
      <c r="I178" s="91" t="s">
        <v>843</v>
      </c>
      <c r="J178" s="91">
        <v>6618820</v>
      </c>
      <c r="K178" s="93" t="s">
        <v>839</v>
      </c>
      <c r="L178" s="90">
        <v>30541466</v>
      </c>
      <c r="M178" s="105"/>
      <c r="O178" s="114"/>
      <c r="P178" s="4"/>
    </row>
    <row r="179" spans="1:16" ht="27">
      <c r="A179" s="80" t="s">
        <v>844</v>
      </c>
      <c r="B179" s="91" t="s">
        <v>77</v>
      </c>
      <c r="C179" s="30" t="s">
        <v>845</v>
      </c>
      <c r="D179" s="4" t="s">
        <v>846</v>
      </c>
      <c r="E179" s="91" t="s">
        <v>48</v>
      </c>
      <c r="F179" s="91" t="s">
        <v>59</v>
      </c>
      <c r="G179" s="91" t="s">
        <v>220</v>
      </c>
      <c r="H179" s="91" t="s">
        <v>150</v>
      </c>
      <c r="I179" s="91" t="s">
        <v>847</v>
      </c>
      <c r="J179" s="91">
        <v>6617353</v>
      </c>
      <c r="K179" s="93" t="s">
        <v>839</v>
      </c>
      <c r="L179" s="90">
        <v>30541466</v>
      </c>
      <c r="M179" s="105"/>
      <c r="O179" s="114"/>
      <c r="P179" s="4"/>
    </row>
    <row r="180" spans="1:16" ht="40.5">
      <c r="A180" s="80" t="s">
        <v>848</v>
      </c>
      <c r="B180" s="91" t="s">
        <v>77</v>
      </c>
      <c r="C180" s="30" t="s">
        <v>849</v>
      </c>
      <c r="D180" s="4" t="s">
        <v>850</v>
      </c>
      <c r="E180" s="91" t="s">
        <v>99</v>
      </c>
      <c r="F180" s="91" t="s">
        <v>100</v>
      </c>
      <c r="G180" s="91" t="s">
        <v>50</v>
      </c>
      <c r="H180" s="91" t="s">
        <v>150</v>
      </c>
      <c r="I180" s="91" t="s">
        <v>851</v>
      </c>
      <c r="J180" s="91">
        <v>6617318</v>
      </c>
      <c r="K180" s="93" t="s">
        <v>839</v>
      </c>
      <c r="L180" s="90">
        <v>30541466</v>
      </c>
      <c r="M180" s="113" t="s">
        <v>852</v>
      </c>
      <c r="O180" s="114"/>
      <c r="P180" s="4"/>
    </row>
    <row r="181" spans="1:16" ht="13.5">
      <c r="A181" s="80" t="s">
        <v>853</v>
      </c>
      <c r="B181" s="91" t="s">
        <v>77</v>
      </c>
      <c r="C181" s="30" t="s">
        <v>854</v>
      </c>
      <c r="D181" s="4" t="s">
        <v>855</v>
      </c>
      <c r="E181" s="91" t="s">
        <v>48</v>
      </c>
      <c r="F181" s="91" t="s">
        <v>49</v>
      </c>
      <c r="G181" s="91" t="s">
        <v>50</v>
      </c>
      <c r="H181" s="91" t="s">
        <v>150</v>
      </c>
      <c r="I181" s="91" t="s">
        <v>856</v>
      </c>
      <c r="J181" s="91">
        <v>6617338</v>
      </c>
      <c r="K181" s="93" t="s">
        <v>839</v>
      </c>
      <c r="L181" s="90">
        <v>30541466</v>
      </c>
      <c r="M181" s="105"/>
      <c r="O181" s="114"/>
      <c r="P181" s="4"/>
    </row>
    <row r="182" spans="1:16" ht="13.5">
      <c r="A182" s="80" t="s">
        <v>857</v>
      </c>
      <c r="B182" s="91" t="s">
        <v>140</v>
      </c>
      <c r="C182" s="30" t="s">
        <v>858</v>
      </c>
      <c r="D182" s="4" t="s">
        <v>859</v>
      </c>
      <c r="E182" s="91" t="s">
        <v>99</v>
      </c>
      <c r="F182" s="91" t="s">
        <v>100</v>
      </c>
      <c r="G182" s="91" t="s">
        <v>50</v>
      </c>
      <c r="H182" s="91" t="s">
        <v>150</v>
      </c>
      <c r="I182" s="91" t="s">
        <v>860</v>
      </c>
      <c r="J182" s="91">
        <v>6616857</v>
      </c>
      <c r="K182" s="93" t="s">
        <v>839</v>
      </c>
      <c r="L182" s="90">
        <v>30541466</v>
      </c>
      <c r="M182" s="105"/>
      <c r="O182" s="114"/>
      <c r="P182" s="4"/>
    </row>
    <row r="183" spans="1:16" ht="27">
      <c r="A183" s="80" t="s">
        <v>861</v>
      </c>
      <c r="B183" s="73" t="s">
        <v>311</v>
      </c>
      <c r="C183" s="30" t="s">
        <v>862</v>
      </c>
      <c r="D183" s="4" t="s">
        <v>863</v>
      </c>
      <c r="E183" s="73" t="s">
        <v>206</v>
      </c>
      <c r="F183" s="73" t="s">
        <v>100</v>
      </c>
      <c r="G183" s="73" t="s">
        <v>50</v>
      </c>
      <c r="H183" s="1" t="s">
        <v>367</v>
      </c>
      <c r="I183" s="91" t="s">
        <v>864</v>
      </c>
      <c r="J183" s="91">
        <v>6614967</v>
      </c>
      <c r="K183" s="93" t="s">
        <v>839</v>
      </c>
      <c r="L183" s="90">
        <v>30541466</v>
      </c>
      <c r="M183" s="105"/>
      <c r="N183" s="105"/>
      <c r="O183" s="114"/>
      <c r="P183" s="4"/>
    </row>
    <row r="184" spans="1:16" ht="40.5">
      <c r="A184" s="91" t="s">
        <v>865</v>
      </c>
      <c r="B184" s="73" t="s">
        <v>866</v>
      </c>
      <c r="C184" s="73" t="s">
        <v>867</v>
      </c>
      <c r="D184" s="73" t="s">
        <v>637</v>
      </c>
      <c r="E184" s="73" t="s">
        <v>446</v>
      </c>
      <c r="F184" s="73" t="s">
        <v>50</v>
      </c>
      <c r="G184" s="73" t="s">
        <v>50</v>
      </c>
      <c r="H184" s="73" t="s">
        <v>50</v>
      </c>
      <c r="I184" s="73" t="s">
        <v>50</v>
      </c>
      <c r="J184" s="73" t="s">
        <v>868</v>
      </c>
      <c r="K184" s="93" t="s">
        <v>869</v>
      </c>
      <c r="L184" s="90" t="s">
        <v>870</v>
      </c>
      <c r="M184" s="113" t="s">
        <v>871</v>
      </c>
      <c r="N184" s="105"/>
      <c r="O184" s="114"/>
      <c r="P184" s="4"/>
    </row>
    <row r="185" spans="1:16" ht="31.5" customHeight="1">
      <c r="A185" s="115" t="s">
        <v>872</v>
      </c>
      <c r="B185" s="116" t="s">
        <v>170</v>
      </c>
      <c r="C185" s="116" t="s">
        <v>873</v>
      </c>
      <c r="D185" s="116" t="s">
        <v>874</v>
      </c>
      <c r="E185" s="116" t="s">
        <v>48</v>
      </c>
      <c r="F185" s="116" t="s">
        <v>59</v>
      </c>
      <c r="G185" s="116" t="s">
        <v>220</v>
      </c>
      <c r="H185" s="116" t="s">
        <v>150</v>
      </c>
      <c r="I185" s="116" t="s">
        <v>875</v>
      </c>
      <c r="J185" s="116">
        <v>6615503</v>
      </c>
      <c r="K185" s="119" t="s">
        <v>876</v>
      </c>
      <c r="L185" s="123">
        <v>37074398</v>
      </c>
      <c r="M185" s="120"/>
      <c r="N185" s="121"/>
      <c r="O185" s="122"/>
      <c r="P185" s="4"/>
    </row>
    <row r="186" spans="1:16" ht="37.5" customHeight="1">
      <c r="A186" s="115" t="s">
        <v>877</v>
      </c>
      <c r="B186" s="116" t="s">
        <v>203</v>
      </c>
      <c r="C186" s="115" t="s">
        <v>878</v>
      </c>
      <c r="D186" s="115" t="s">
        <v>879</v>
      </c>
      <c r="E186" s="116" t="s">
        <v>48</v>
      </c>
      <c r="F186" s="116" t="s">
        <v>59</v>
      </c>
      <c r="G186" s="116" t="s">
        <v>220</v>
      </c>
      <c r="H186" s="116" t="s">
        <v>50</v>
      </c>
      <c r="I186" s="117" t="s">
        <v>50</v>
      </c>
      <c r="J186" s="118">
        <v>6614670</v>
      </c>
      <c r="K186" s="119" t="s">
        <v>876</v>
      </c>
      <c r="L186" s="123">
        <v>37074398</v>
      </c>
      <c r="M186" s="120"/>
      <c r="N186" s="121"/>
      <c r="O186" s="122"/>
      <c r="P186" s="4"/>
    </row>
    <row r="187" spans="1:16" ht="48" customHeight="1">
      <c r="A187" s="115" t="s">
        <v>880</v>
      </c>
      <c r="B187" s="116" t="s">
        <v>881</v>
      </c>
      <c r="C187" s="116" t="s">
        <v>882</v>
      </c>
      <c r="D187" s="116" t="s">
        <v>637</v>
      </c>
      <c r="E187" s="116" t="s">
        <v>48</v>
      </c>
      <c r="F187" s="116" t="s">
        <v>683</v>
      </c>
      <c r="G187" s="116" t="s">
        <v>50</v>
      </c>
      <c r="H187" s="116" t="s">
        <v>50</v>
      </c>
      <c r="I187" s="117" t="s">
        <v>50</v>
      </c>
      <c r="J187" s="117">
        <v>6619399</v>
      </c>
      <c r="K187" s="119" t="s">
        <v>883</v>
      </c>
      <c r="L187" s="123">
        <v>34849271</v>
      </c>
      <c r="M187" s="120"/>
      <c r="N187" s="121"/>
      <c r="O187" s="122"/>
      <c r="P187" s="4"/>
    </row>
    <row r="188" spans="1:16" ht="37.5" customHeight="1">
      <c r="A188" s="115" t="s">
        <v>884</v>
      </c>
      <c r="B188" s="116" t="s">
        <v>56</v>
      </c>
      <c r="C188" s="116" t="s">
        <v>885</v>
      </c>
      <c r="D188" s="116" t="s">
        <v>886</v>
      </c>
      <c r="E188" s="116" t="s">
        <v>48</v>
      </c>
      <c r="F188" s="116" t="s">
        <v>59</v>
      </c>
      <c r="G188" s="116" t="s">
        <v>220</v>
      </c>
      <c r="H188" s="116" t="s">
        <v>261</v>
      </c>
      <c r="I188" s="117" t="s">
        <v>887</v>
      </c>
      <c r="J188" s="117">
        <v>6616070</v>
      </c>
      <c r="K188" s="119" t="s">
        <v>883</v>
      </c>
      <c r="L188" s="123">
        <v>34849271</v>
      </c>
      <c r="M188" s="120"/>
      <c r="N188" s="121"/>
      <c r="O188" s="122"/>
      <c r="P188" s="4"/>
    </row>
    <row r="189" spans="1:16" ht="37.5" customHeight="1">
      <c r="A189" s="115" t="s">
        <v>888</v>
      </c>
      <c r="B189" s="116" t="s">
        <v>311</v>
      </c>
      <c r="C189" s="116" t="s">
        <v>889</v>
      </c>
      <c r="D189" s="116" t="s">
        <v>890</v>
      </c>
      <c r="E189" s="116" t="s">
        <v>48</v>
      </c>
      <c r="F189" s="116" t="s">
        <v>59</v>
      </c>
      <c r="G189" s="116" t="s">
        <v>220</v>
      </c>
      <c r="H189" s="116" t="s">
        <v>50</v>
      </c>
      <c r="I189" s="117" t="s">
        <v>50</v>
      </c>
      <c r="J189" s="118">
        <v>6614873</v>
      </c>
      <c r="K189" s="119" t="s">
        <v>883</v>
      </c>
      <c r="L189" s="123">
        <v>34849271</v>
      </c>
      <c r="M189" s="120"/>
      <c r="N189" s="121"/>
      <c r="O189" s="122"/>
      <c r="P189" s="4"/>
    </row>
    <row r="190" spans="1:16" ht="37.5" customHeight="1">
      <c r="A190" s="115" t="s">
        <v>891</v>
      </c>
      <c r="B190" s="116" t="s">
        <v>140</v>
      </c>
      <c r="C190" s="116" t="s">
        <v>892</v>
      </c>
      <c r="D190" s="116" t="s">
        <v>893</v>
      </c>
      <c r="E190" s="132" t="s">
        <v>48</v>
      </c>
      <c r="F190" s="132" t="s">
        <v>49</v>
      </c>
      <c r="G190" s="132" t="s">
        <v>50</v>
      </c>
      <c r="H190" s="132" t="s">
        <v>50</v>
      </c>
      <c r="I190" s="133" t="s">
        <v>50</v>
      </c>
      <c r="J190" s="132">
        <v>6616710</v>
      </c>
      <c r="K190" s="135" t="s">
        <v>894</v>
      </c>
      <c r="L190" s="129" t="s">
        <v>50</v>
      </c>
      <c r="M190" s="113"/>
      <c r="N190" s="137"/>
      <c r="O190" s="138"/>
      <c r="P190" s="4"/>
    </row>
    <row r="191" spans="1:16" ht="37.5" customHeight="1">
      <c r="A191" s="115" t="s">
        <v>895</v>
      </c>
      <c r="B191" s="116" t="s">
        <v>311</v>
      </c>
      <c r="C191" s="116" t="s">
        <v>896</v>
      </c>
      <c r="D191" s="116" t="s">
        <v>897</v>
      </c>
      <c r="E191" s="132" t="s">
        <v>48</v>
      </c>
      <c r="F191" s="132" t="s">
        <v>59</v>
      </c>
      <c r="G191" s="132" t="s">
        <v>60</v>
      </c>
      <c r="H191" s="132" t="s">
        <v>50</v>
      </c>
      <c r="I191" s="133" t="s">
        <v>50</v>
      </c>
      <c r="J191" s="132">
        <v>6614949</v>
      </c>
      <c r="K191" s="135" t="s">
        <v>898</v>
      </c>
      <c r="L191" s="139"/>
      <c r="M191" s="113"/>
      <c r="N191" s="137"/>
      <c r="O191" s="138"/>
      <c r="P191" s="4"/>
    </row>
    <row r="192" spans="1:16" ht="37.5" customHeight="1">
      <c r="A192" s="115" t="s">
        <v>899</v>
      </c>
      <c r="B192" s="116" t="s">
        <v>69</v>
      </c>
      <c r="C192" s="116" t="s">
        <v>900</v>
      </c>
      <c r="D192" s="116" t="s">
        <v>637</v>
      </c>
      <c r="E192" s="132" t="s">
        <v>48</v>
      </c>
      <c r="F192" s="132" t="s">
        <v>901</v>
      </c>
      <c r="G192" s="132" t="s">
        <v>167</v>
      </c>
      <c r="H192" s="132" t="s">
        <v>50</v>
      </c>
      <c r="I192" s="133" t="s">
        <v>50</v>
      </c>
      <c r="J192" s="132">
        <v>6617297</v>
      </c>
      <c r="K192" s="135" t="s">
        <v>894</v>
      </c>
      <c r="L192" s="129" t="s">
        <v>50</v>
      </c>
      <c r="M192" s="113"/>
      <c r="N192" s="137"/>
      <c r="O192" s="138"/>
      <c r="P192" s="4"/>
    </row>
    <row r="193" spans="1:16" ht="37.5" customHeight="1">
      <c r="A193" s="131"/>
      <c r="B193" s="132"/>
      <c r="C193" s="132"/>
      <c r="D193" s="132"/>
      <c r="E193" s="132"/>
      <c r="F193" s="132"/>
      <c r="G193" s="132"/>
      <c r="H193" s="132"/>
      <c r="I193" s="133"/>
      <c r="J193" s="134"/>
      <c r="K193" s="135"/>
      <c r="L193" s="129"/>
      <c r="M193" s="136"/>
      <c r="N193" s="137"/>
      <c r="O193" s="138"/>
      <c r="P193" s="4"/>
    </row>
    <row r="194" spans="1:16" ht="37.5" customHeight="1">
      <c r="A194" s="131"/>
      <c r="B194" s="132"/>
      <c r="C194" s="132"/>
      <c r="D194" s="132"/>
      <c r="E194" s="132"/>
      <c r="F194" s="132"/>
      <c r="G194" s="132"/>
      <c r="H194" s="132"/>
      <c r="I194" s="133"/>
      <c r="J194" s="134"/>
      <c r="K194" s="135"/>
      <c r="L194" s="129"/>
      <c r="M194" s="136"/>
      <c r="N194" s="137"/>
      <c r="O194" s="138"/>
      <c r="P194" s="4"/>
    </row>
    <row r="195" spans="1:16" ht="37.5" customHeight="1">
      <c r="A195" s="115"/>
      <c r="B195" s="116"/>
      <c r="C195" s="116"/>
      <c r="D195" s="116"/>
      <c r="E195" s="116"/>
      <c r="F195" s="116"/>
      <c r="G195" s="116"/>
      <c r="H195" s="116"/>
      <c r="I195" s="117"/>
      <c r="J195" s="118"/>
      <c r="K195" s="119"/>
      <c r="L195" s="129"/>
      <c r="M195" s="120"/>
      <c r="N195" s="121"/>
      <c r="O195" s="122"/>
      <c r="P195" s="4"/>
    </row>
    <row r="196" spans="1:16">
      <c r="A196" s="91"/>
      <c r="D196" s="4"/>
      <c r="F196" s="4"/>
      <c r="G196" s="3"/>
      <c r="H196" s="4"/>
      <c r="I196" s="73"/>
      <c r="J196" s="29"/>
      <c r="K196" s="93"/>
      <c r="L196" s="90"/>
      <c r="M196" s="105"/>
      <c r="N196" s="105"/>
      <c r="O196" s="114"/>
      <c r="P196" s="4"/>
    </row>
    <row r="197" spans="1:16">
      <c r="A197" s="91"/>
      <c r="B197" s="73"/>
      <c r="C197" s="4"/>
      <c r="D197" s="73"/>
      <c r="E197" s="73"/>
      <c r="F197" s="73"/>
      <c r="G197" s="73"/>
      <c r="H197" s="73"/>
      <c r="I197" s="73"/>
      <c r="J197" s="29"/>
      <c r="K197" s="93"/>
      <c r="L197" s="90"/>
      <c r="M197" s="105"/>
      <c r="N197" s="105"/>
      <c r="O197" s="114"/>
      <c r="P197" s="4"/>
    </row>
    <row r="198" spans="1:16">
      <c r="C198" s="4"/>
      <c r="J198" s="29"/>
      <c r="L198" s="94"/>
      <c r="M198" s="105"/>
      <c r="N198" s="105"/>
      <c r="O198" s="114"/>
      <c r="P198" s="4"/>
    </row>
    <row r="199" spans="1:16">
      <c r="C199" s="4"/>
      <c r="D199" s="4"/>
      <c r="E199" s="4"/>
      <c r="F199" s="4"/>
      <c r="G199" s="4"/>
      <c r="H199" s="4"/>
      <c r="I199" s="4"/>
      <c r="J199" s="4"/>
      <c r="K199" s="93"/>
      <c r="L199" s="95"/>
      <c r="P199" s="4"/>
    </row>
    <row r="200" spans="1:16">
      <c r="C200" s="4"/>
      <c r="D200" s="4"/>
      <c r="E200" s="4"/>
      <c r="F200" s="4"/>
      <c r="G200" s="4"/>
      <c r="H200" s="4"/>
      <c r="I200" s="4"/>
      <c r="J200" s="4"/>
      <c r="K200" s="96"/>
      <c r="L200" s="95"/>
      <c r="P200" s="4"/>
    </row>
    <row r="201" spans="1:16">
      <c r="C201" s="4"/>
      <c r="D201" s="4"/>
      <c r="E201" s="4"/>
      <c r="F201" s="4"/>
      <c r="G201" s="4"/>
      <c r="H201" s="4"/>
      <c r="I201" s="4"/>
      <c r="J201" s="4"/>
      <c r="K201" s="96"/>
      <c r="L201" s="95"/>
      <c r="P201" s="4"/>
    </row>
    <row r="202" spans="1:16">
      <c r="C202" s="4"/>
      <c r="D202" s="4"/>
      <c r="E202" s="4"/>
      <c r="F202" s="4"/>
      <c r="G202" s="4"/>
      <c r="H202" s="4"/>
      <c r="I202" s="4"/>
      <c r="J202" s="4"/>
      <c r="K202" s="96"/>
      <c r="L202" s="95"/>
      <c r="P202" s="4"/>
    </row>
    <row r="203" spans="1:16">
      <c r="C203" s="4"/>
      <c r="D203" s="4"/>
      <c r="E203" s="4"/>
      <c r="F203" s="4"/>
      <c r="G203" s="4"/>
      <c r="H203" s="4"/>
      <c r="I203" s="4"/>
      <c r="J203" s="4"/>
      <c r="K203" s="96"/>
      <c r="L203" s="97"/>
      <c r="P203" s="4"/>
    </row>
  </sheetData>
  <phoneticPr fontId="8" type="noConversion"/>
  <hyperlinks>
    <hyperlink ref="L68" r:id="rId1" display="http://www.ncbi.nlm.nih.gov/pubmed?term=11339651%20" xr:uid="{00000000-0004-0000-0100-000000000000}"/>
    <hyperlink ref="L69" r:id="rId2" display="http://www.ncbi.nlm.nih.gov/pubmed?term=11339651%20" xr:uid="{00000000-0004-0000-0100-000001000000}"/>
    <hyperlink ref="L71" r:id="rId3" display="http://www.ncbi.nlm.nih.gov/pubmed?term=11339651%20" xr:uid="{00000000-0004-0000-0100-000002000000}"/>
    <hyperlink ref="L73" r:id="rId4" display="http://www.ncbi.nlm.nih.gov/pubmed?term=11339651%20" xr:uid="{00000000-0004-0000-0100-000003000000}"/>
    <hyperlink ref="L84" r:id="rId5" display="http://www.ncbi.nlm.nih.gov/pubmed?term=12414822%20" xr:uid="{00000000-0004-0000-0100-000004000000}"/>
    <hyperlink ref="L72" r:id="rId6" display="http://www.ncbi.nlm.nih.gov/pubmed?term=12414822%20" xr:uid="{00000000-0004-0000-0100-000005000000}"/>
    <hyperlink ref="L111" r:id="rId7" display="http://www.ncbi.nlm.nih.gov/pubmed?term=20820830%20" xr:uid="{00000000-0004-0000-0100-000006000000}"/>
    <hyperlink ref="L102" r:id="rId8" display="http://www.ncbi.nlm.nih.gov/pubmed?term=19201763%20" xr:uid="{00000000-0004-0000-0100-000007000000}"/>
    <hyperlink ref="L100" r:id="rId9" display="http://www.ncbi.nlm.nih.gov/pubmed?term=19201763%20" xr:uid="{00000000-0004-0000-0100-000008000000}"/>
    <hyperlink ref="L76" r:id="rId10" display="http://www.ncbi.nlm.nih.gov/pubmed?term=11241479" xr:uid="{00000000-0004-0000-0100-000009000000}"/>
    <hyperlink ref="L67" r:id="rId11" display="http://www.ncbi.nlm.nih.gov/pubmed?term=11589012" xr:uid="{00000000-0004-0000-0100-00000A000000}"/>
    <hyperlink ref="L81" r:id="rId12" display="http://www.ncbi.nlm.nih.gov/pubmed?term=12376936" xr:uid="{00000000-0004-0000-0100-00000B000000}"/>
    <hyperlink ref="L58" r:id="rId13" display="http://www.ncbi.nlm.nih.gov/pubmed?term=10665500" xr:uid="{00000000-0004-0000-0100-00000C000000}"/>
    <hyperlink ref="L74" r:id="rId14" display="http://www.ncbi.nlm.nih.gov/pubmed?term=11241479%20" xr:uid="{00000000-0004-0000-0100-00000D000000}"/>
    <hyperlink ref="L75" r:id="rId15" display="http://www.ncbi.nlm.nih.gov/pubmed?term=%2011339651" xr:uid="{00000000-0004-0000-0100-00000E000000}"/>
    <hyperlink ref="L27" r:id="rId16" display="http://www.ncbi.nlm.nih.gov/pubmed?term=10330339" xr:uid="{00000000-0004-0000-0100-00000F000000}"/>
    <hyperlink ref="L28" r:id="rId17" display="http://www.ncbi.nlm.nih.gov/pubmed?term=10330339" xr:uid="{00000000-0004-0000-0100-000010000000}"/>
    <hyperlink ref="L29" r:id="rId18" display="http://www.ncbi.nlm.nih.gov/pubmed?term=10330339" xr:uid="{00000000-0004-0000-0100-000011000000}"/>
    <hyperlink ref="L42" r:id="rId19" display="http://www.ncbi.nlm.nih.gov/pubmed?term=10330339" xr:uid="{00000000-0004-0000-0100-000012000000}"/>
    <hyperlink ref="L50" r:id="rId20" display="http://www.ncbi.nlm.nih.gov/pubmed?term=10330339" xr:uid="{00000000-0004-0000-0100-000013000000}"/>
    <hyperlink ref="L21" r:id="rId21" display="http://www.ncbi.nlm.nih.gov/pubmed?term=21990111" xr:uid="{00000000-0004-0000-0100-000014000000}"/>
    <hyperlink ref="L25" r:id="rId22" display="http://www.ncbi.nlm.nih.gov/pubmed?term=21990111" xr:uid="{00000000-0004-0000-0100-000015000000}"/>
    <hyperlink ref="L42" r:id="rId23" display="http://www.ncbi.nlm.nih.gov/pubmed?term=21990111" xr:uid="{00000000-0004-0000-0100-000016000000}"/>
    <hyperlink ref="L112" r:id="rId24" display="http://www.ncbi.nlm.nih.gov/pubmed?term=21990111" xr:uid="{00000000-0004-0000-0100-000017000000}"/>
    <hyperlink ref="L97" r:id="rId25" display="http://www.ncbi.nlm.nih.gov/pubmed/19748052" xr:uid="{00000000-0004-0000-0100-000018000000}"/>
    <hyperlink ref="L91" r:id="rId26" display="http://www.ncbi.nlm.nih.gov/pubmed?term=20820830" xr:uid="{00000000-0004-0000-0100-00001A000000}"/>
    <hyperlink ref="L117" r:id="rId27" display="http://www.ncbi.nlm.nih.gov/pubmed?term=21990111" xr:uid="{00000000-0004-0000-0100-00001B000000}"/>
    <hyperlink ref="L118" r:id="rId28" display="http://www.ncbi.nlm.nih.gov/pubmed?term=21990111" xr:uid="{00000000-0004-0000-0100-00001C000000}"/>
    <hyperlink ref="L92" r:id="rId29" display="http://www.ncbi.nlm.nih.gov/pubmed?term=21990111" xr:uid="{00000000-0004-0000-0100-00001D000000}"/>
    <hyperlink ref="L119" r:id="rId30" display="http://www.ncbi.nlm.nih.gov/pubmed?term=21990111" xr:uid="{00000000-0004-0000-0100-00001E000000}"/>
    <hyperlink ref="L103" r:id="rId31" display="http://www.ncbi.nlm.nih.gov/pubmed/21990111" xr:uid="{00000000-0004-0000-0100-00001F000000}"/>
    <hyperlink ref="L120" r:id="rId32" display="http://www.ncbi.nlm.nih.gov/pubmed/11339651" xr:uid="{00000000-0004-0000-0100-000020000000}"/>
    <hyperlink ref="L121" r:id="rId33" display="http://www.ncbi.nlm.nih.gov/pubmed/21990111" xr:uid="{00000000-0004-0000-0100-000021000000}"/>
    <hyperlink ref="L122" r:id="rId34" display="http://www.ncbi.nlm.nih.gov/pubmed/21990111" xr:uid="{00000000-0004-0000-0100-000022000000}"/>
    <hyperlink ref="L21" r:id="rId35" display="http://www.ncbi.nlm.nih.gov/pubmed/10330339" xr:uid="{00000000-0004-0000-0100-000023000000}"/>
    <hyperlink ref="L24" r:id="rId36" display="http://www.ncbi.nlm.nih.gov/pubmed?term=10330339" xr:uid="{00000000-0004-0000-0100-000024000000}"/>
    <hyperlink ref="L29" r:id="rId37" display="http://www.ncbi.nlm.nih.gov/pubmed?term=10330339" xr:uid="{00000000-0004-0000-0100-000025000000}"/>
    <hyperlink ref="L31" r:id="rId38" display="http://www.ncbi.nlm.nih.gov/pubmed?term=10330339" xr:uid="{00000000-0004-0000-0100-000026000000}"/>
    <hyperlink ref="L38:L39" r:id="rId39" display="http://www.ncbi.nlm.nih.gov/pubmed?term=21990111" xr:uid="{00000000-0004-0000-0100-000027000000}"/>
    <hyperlink ref="L66" r:id="rId40" display="http://www.ncbi.nlm.nih.gov/pubmed?term=11589012" xr:uid="{00000000-0004-0000-0100-000028000000}"/>
    <hyperlink ref="L41:L42" r:id="rId41" display="http://www.ncbi.nlm.nih.gov/pubmed?term=21990111" xr:uid="{00000000-0004-0000-0100-000029000000}"/>
    <hyperlink ref="L32" r:id="rId42" display="http://www.ncbi.nlm.nih.gov/pubmed?term=10330339" xr:uid="{00000000-0004-0000-0100-00002A000000}"/>
    <hyperlink ref="L79" r:id="rId43" display="http://www.ncbi.nlm.nih.gov/pubmed?term=21990111" xr:uid="{00000000-0004-0000-0100-00002B000000}"/>
    <hyperlink ref="L80" r:id="rId44" display="http://www.ncbi.nlm.nih.gov/pubmed?term=12376936" xr:uid="{00000000-0004-0000-0100-00002C000000}"/>
    <hyperlink ref="L90" r:id="rId45" display="http://www.ncbi.nlm.nih.gov/pubmed?term=21990111" xr:uid="{00000000-0004-0000-0100-00002D000000}"/>
    <hyperlink ref="L108" r:id="rId46" display="http://www.ncbi.nlm.nih.gov/pubmed?term=21990111" xr:uid="{00000000-0004-0000-0100-00002E000000}"/>
    <hyperlink ref="L125" r:id="rId47" display="http://www.ncbi.nlm.nih.gov/pubmed?term=21990111" xr:uid="{00000000-0004-0000-0100-00002F000000}"/>
    <hyperlink ref="L126" r:id="rId48" display="http://www.ncbi.nlm.nih.gov/pubmed?term=21990111" xr:uid="{00000000-0004-0000-0100-000030000000}"/>
    <hyperlink ref="L33" r:id="rId49" display="http://www.ncbi.nlm.nih.gov/pubmed?term=10330339" xr:uid="{00000000-0004-0000-0100-000031000000}"/>
    <hyperlink ref="L35" r:id="rId50" display="http://www.ncbi.nlm.nih.gov/pubmed?term=10330339" xr:uid="{00000000-0004-0000-0100-000032000000}"/>
    <hyperlink ref="L34" r:id="rId51" display="http://www.ncbi.nlm.nih.gov/pubmed?term=10330339" xr:uid="{00000000-0004-0000-0100-000033000000}"/>
    <hyperlink ref="L64" r:id="rId52" display="http://www.ncbi.nlm.nih.gov/pubmed?term=21990111" xr:uid="{00000000-0004-0000-0100-000034000000}"/>
    <hyperlink ref="L58:L59" r:id="rId53" display="http://www.ncbi.nlm.nih.gov/pubmed?term=21990111" xr:uid="{00000000-0004-0000-0100-000035000000}"/>
    <hyperlink ref="L93" r:id="rId54" display="http://www.ncbi.nlm.nih.gov/pubmed?term=21990111" xr:uid="{00000000-0004-0000-0100-000036000000}"/>
    <hyperlink ref="L109" r:id="rId55" display="http://www.ncbi.nlm.nih.gov/pubmed?term=21990111" xr:uid="{00000000-0004-0000-0100-000037000000}"/>
    <hyperlink ref="L127" r:id="rId56" display="http://www.ncbi.nlm.nih.gov/pubmed?term=21990111" xr:uid="{00000000-0004-0000-0100-000038000000}"/>
    <hyperlink ref="L36" r:id="rId57" display="http://www.ncbi.nlm.nih.gov/pubmed?term=10330339" xr:uid="{00000000-0004-0000-0100-000039000000}"/>
    <hyperlink ref="L19" r:id="rId58" display="http://www.ncbi.nlm.nih.gov/pubmed?term=10330339" xr:uid="{00000000-0004-0000-0100-00003A000000}"/>
    <hyperlink ref="L20" r:id="rId59" display="http://www.ncbi.nlm.nih.gov/pubmed?term=10330339" xr:uid="{00000000-0004-0000-0100-00003B000000}"/>
    <hyperlink ref="L62:L64" r:id="rId60" display="http://www.ncbi.nlm.nih.gov/pubmed?term=21990111" xr:uid="{00000000-0004-0000-0100-00003C000000}"/>
    <hyperlink ref="L101" r:id="rId61" display="http://www.ncbi.nlm.nih.gov/pubmed?term=19201763" xr:uid="{00000000-0004-0000-0100-00003D000000}"/>
    <hyperlink ref="L129" r:id="rId62" display="http://www.ncbi.nlm.nih.gov/pubmed?term=21990111" xr:uid="{00000000-0004-0000-0100-00003E000000}"/>
    <hyperlink ref="L23" r:id="rId63" display="http://www.ncbi.nlm.nih.gov/pubmed?term=10330339" xr:uid="{00000000-0004-0000-0100-00003F000000}"/>
    <hyperlink ref="L98" r:id="rId64" display="http://www.ncbi.nlm.nih.gov/pubmed?term=18684116" xr:uid="{00000000-0004-0000-0100-000040000000}"/>
    <hyperlink ref="L130" r:id="rId65" display="http://www.ncbi.nlm.nih.gov/pubmed?term=21990111" xr:uid="{00000000-0004-0000-0100-000041000000}"/>
    <hyperlink ref="L131" r:id="rId66" display="http://www.ncbi.nlm.nih.gov/pubmed?term=21990111" xr:uid="{00000000-0004-0000-0100-000042000000}"/>
    <hyperlink ref="L96" r:id="rId67" display="http://www.ncbi.nlm.nih.gov/pubmed?term=18283468" xr:uid="{00000000-0004-0000-0100-000043000000}"/>
    <hyperlink ref="L101:L102" r:id="rId68" display="http://www.ncbi.nlm.nih.gov/pubmed?term=21990111" xr:uid="{00000000-0004-0000-0100-000044000000}"/>
    <hyperlink ref="L70" r:id="rId69" display="http://www.ncbi.nlm.nih.gov/pubmed?term=21990111" xr:uid="{00000000-0004-0000-0100-000045000000}"/>
    <hyperlink ref="L43" r:id="rId70" display="http://www.ncbi.nlm.nih.gov/pubmed/10330339" xr:uid="{00000000-0004-0000-0100-000046000000}"/>
    <hyperlink ref="L44" r:id="rId71" display="http://www.ncbi.nlm.nih.gov/pubmed/10330339" xr:uid="{00000000-0004-0000-0100-000047000000}"/>
    <hyperlink ref="L65" r:id="rId72" display="http://www.ncbi.nlm.nih.gov/pubmed?term=21990111" xr:uid="{00000000-0004-0000-0100-000048000000}"/>
    <hyperlink ref="L104" r:id="rId73" display="http://www.ncbi.nlm.nih.gov/pubmed?term=21990111" xr:uid="{00000000-0004-0000-0100-000049000000}"/>
    <hyperlink ref="L138" r:id="rId74" display="http://www.ncbi.nlm.nih.gov/pubmed?term=10356316" xr:uid="{00000000-0004-0000-0100-00004A000000}"/>
    <hyperlink ref="L140" r:id="rId75" display="http://www.ncbi.nlm.nih.gov/pubmed?term=22245569" xr:uid="{00000000-0004-0000-0100-00004B000000}"/>
    <hyperlink ref="L105" r:id="rId76" display="http://www.ncbi.nlm.nih.gov/pubmed/23266810" xr:uid="{00000000-0004-0000-0100-00004C000000}"/>
    <hyperlink ref="L106" r:id="rId77" display="http://www.ncbi.nlm.nih.gov/pubmed/23266810" xr:uid="{00000000-0004-0000-0100-00004D000000}"/>
    <hyperlink ref="L45" r:id="rId78" display="23266810" xr:uid="{00000000-0004-0000-0100-00004E000000}"/>
    <hyperlink ref="L148" r:id="rId79" display="23266810" xr:uid="{00000000-0004-0000-0100-00004F000000}"/>
    <hyperlink ref="L149" r:id="rId80" display="23266810" xr:uid="{00000000-0004-0000-0100-000050000000}"/>
    <hyperlink ref="L150" r:id="rId81" display="23768618" xr:uid="{00000000-0004-0000-0100-000051000000}"/>
    <hyperlink ref="L156" r:id="rId82" display="https://www.ncbi.nlm.nih.gov/pubmed/27343025" xr:uid="{00000000-0004-0000-0100-000052000000}"/>
    <hyperlink ref="L157" r:id="rId83" display="https://www.ncbi.nlm.nih.gov/pubmed/26032578" xr:uid="{00000000-0004-0000-0100-000053000000}"/>
    <hyperlink ref="L158" r:id="rId84" display="https://www.ncbi.nlm.nih.gov/pubmed/26032578" xr:uid="{00000000-0004-0000-0100-000054000000}"/>
    <hyperlink ref="L46" r:id="rId85" display="https://www.ncbi.nlm.nih.gov/pubmed/26224725" xr:uid="{00000000-0004-0000-0100-000055000000}"/>
    <hyperlink ref="L59" r:id="rId86" display="https://www.ncbi.nlm.nih.gov/pubmed/27518768" xr:uid="{00000000-0004-0000-0100-000056000000}"/>
    <hyperlink ref="B6" r:id="rId87" xr:uid="{00000000-0004-0000-0100-000057000000}"/>
    <hyperlink ref="B4" r:id="rId88" xr:uid="{00000000-0004-0000-0100-000058000000}"/>
    <hyperlink ref="B5" r:id="rId89" xr:uid="{00000000-0004-0000-0100-000059000000}"/>
    <hyperlink ref="B2" r:id="rId90" display="http://www.ncbi.nlm.nih.gov/gene/1200" xr:uid="{00000000-0004-0000-0100-00005A000000}"/>
    <hyperlink ref="L83" r:id="rId91" display="http://www.ncbi.nlm.nih.gov/pubmed?term=12414822%20" xr:uid="{00000000-0004-0000-0100-00005C000000}"/>
    <hyperlink ref="L85" r:id="rId92" display="http://www.ncbi.nlm.nih.gov/pubmed?term=12414822%20" xr:uid="{00000000-0004-0000-0100-00005D000000}"/>
    <hyperlink ref="L86" r:id="rId93" display="http://www.ncbi.nlm.nih.gov/pubmed?term=12414822%20" xr:uid="{00000000-0004-0000-0100-00005E000000}"/>
    <hyperlink ref="L18" r:id="rId94" display="http://www.ncbi.nlm.nih.gov/pubmed?term=10330339" xr:uid="{00000000-0004-0000-0100-000060000000}"/>
    <hyperlink ref="L87" r:id="rId95" display="31105743" xr:uid="{4E2DD024-E70A-4625-B25D-06F02565BE31}"/>
    <hyperlink ref="L116" r:id="rId96" display="https://pubmed.ncbi.nlm.nih.gov/32580858/" xr:uid="{9C8D9380-07C1-4D36-8919-291372378863}"/>
    <hyperlink ref="L168" r:id="rId97" display="https://pubmed.ncbi.nlm.nih.gov/32329550/" xr:uid="{5D7FA88C-7A61-411F-A7DF-4F8210EC889B}"/>
    <hyperlink ref="L169" r:id="rId98" display="31489614" xr:uid="{6D8E21C0-BAD9-422A-812F-683F86FA923E}"/>
    <hyperlink ref="L170" r:id="rId99" display="31489614" xr:uid="{75BE93D1-5ED6-42D3-BBE5-590FEA801F52}"/>
    <hyperlink ref="L171" r:id="rId100" display="31489614" xr:uid="{15AF4374-5880-4101-954E-ED965A916663}"/>
    <hyperlink ref="L47" r:id="rId101" display="27604308" xr:uid="{EF1480BE-C042-4342-8A1F-BEE96F14C5D2}"/>
    <hyperlink ref="L49" r:id="rId102" display="29599076" xr:uid="{AEFE08F3-9A61-46B5-AECC-941D7B073588}"/>
    <hyperlink ref="L53" r:id="rId103" display="29599076" xr:uid="{7D7DDB18-0046-47D3-BC1C-90F8939619F3}"/>
    <hyperlink ref="L88" r:id="rId104" display="33377563" xr:uid="{5ACF4A47-F6D5-4A56-99BF-46996ACE8789}"/>
    <hyperlink ref="L110" r:id="rId105" display="33377563" xr:uid="{3DFEA196-A9C9-494B-94DD-021DC74037AA}"/>
    <hyperlink ref="L113:L114" r:id="rId106" display="33377563" xr:uid="{F675655C-1176-4D04-8231-ABA2B671A556}"/>
  </hyperlinks>
  <pageMargins left="0.7" right="0.7" top="0.75" bottom="0.75" header="0.3" footer="0.3"/>
  <pageSetup paperSize="9" orientation="portrait" r:id="rId107"/>
  <tableParts count="1">
    <tablePart r:id="rId10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3A3DF-C313-EC41-9676-98374CBEBC13}">
  <dimension ref="A1:AB188"/>
  <sheetViews>
    <sheetView tabSelected="1" workbookViewId="0">
      <selection activeCell="F26" sqref="F26"/>
    </sheetView>
  </sheetViews>
  <sheetFormatPr defaultColWidth="12.375" defaultRowHeight="15.6"/>
  <cols>
    <col min="1" max="1" width="15.375" style="9" customWidth="1"/>
    <col min="2" max="2" width="15.75" style="9" bestFit="1" customWidth="1"/>
    <col min="3" max="3" width="16.875" style="9" bestFit="1" customWidth="1"/>
    <col min="4" max="4" width="14.25" style="9" bestFit="1" customWidth="1"/>
    <col min="5" max="7" width="9.375" style="9" bestFit="1" customWidth="1"/>
    <col min="8" max="13" width="10.625" style="9" customWidth="1"/>
    <col min="14" max="17" width="12.375" style="10"/>
    <col min="18" max="19" width="12.375" style="5"/>
    <col min="20" max="16384" width="12.375" style="10"/>
  </cols>
  <sheetData>
    <row r="1" spans="1:28" s="5" customFormat="1" ht="33" customHeight="1" thickBot="1">
      <c r="A1" s="12" t="s">
        <v>902</v>
      </c>
      <c r="B1" s="13">
        <f>COUNTA(Table7[Identifier])</f>
        <v>175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R1"/>
      <c r="S1"/>
    </row>
    <row r="2" spans="1:28" s="5" customFormat="1" ht="15.9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R2"/>
      <c r="S2"/>
    </row>
    <row r="3" spans="1:28" ht="30.95">
      <c r="A3" s="14" t="s">
        <v>903</v>
      </c>
      <c r="B3" s="15" t="s">
        <v>48</v>
      </c>
      <c r="C3" s="15" t="s">
        <v>99</v>
      </c>
      <c r="D3" s="15" t="s">
        <v>206</v>
      </c>
      <c r="E3" s="15" t="s">
        <v>446</v>
      </c>
      <c r="F3" s="15" t="s">
        <v>673</v>
      </c>
      <c r="G3" s="16" t="s">
        <v>50</v>
      </c>
      <c r="R3"/>
      <c r="S3"/>
    </row>
    <row r="4" spans="1:28">
      <c r="A4" s="17">
        <f>SUM(B4:G4)</f>
        <v>175</v>
      </c>
      <c r="B4" s="18">
        <f>COUNTIF(Table7[Type of Mutation - DNA],"substitution")</f>
        <v>130</v>
      </c>
      <c r="C4" s="18">
        <f>COUNTIF(Table7[Type of Mutation - DNA],"deletion")</f>
        <v>27</v>
      </c>
      <c r="D4" s="18">
        <f>COUNTIF(Table7[Type of Mutation - DNA],"duplication")</f>
        <v>9</v>
      </c>
      <c r="E4" s="18">
        <f>COUNTIF(Table7[Type of Mutation - DNA],"deletion ins*")</f>
        <v>3</v>
      </c>
      <c r="F4" s="18">
        <f>COUNTIF(Table7[Type of Mutation - DNA],"insertion")</f>
        <v>3</v>
      </c>
      <c r="G4" s="19">
        <f>COUNTIF(Table7[Type of Mutation - DNA],"NA")</f>
        <v>3</v>
      </c>
      <c r="H4" s="10"/>
      <c r="R4"/>
      <c r="S4"/>
    </row>
    <row r="5" spans="1:28" ht="15.95" thickBot="1">
      <c r="H5" s="10"/>
      <c r="R5"/>
      <c r="S5"/>
    </row>
    <row r="6" spans="1:28" ht="81">
      <c r="A6" s="14" t="s">
        <v>904</v>
      </c>
      <c r="B6" s="15" t="s">
        <v>49</v>
      </c>
      <c r="C6" s="15" t="s">
        <v>59</v>
      </c>
      <c r="D6" s="15" t="s">
        <v>446</v>
      </c>
      <c r="E6" s="15" t="s">
        <v>100</v>
      </c>
      <c r="F6" s="15" t="s">
        <v>99</v>
      </c>
      <c r="G6" s="15" t="s">
        <v>673</v>
      </c>
      <c r="H6" s="15" t="s">
        <v>149</v>
      </c>
      <c r="I6" s="15" t="s">
        <v>271</v>
      </c>
      <c r="J6" s="15" t="s">
        <v>71</v>
      </c>
      <c r="K6" s="15" t="s">
        <v>118</v>
      </c>
      <c r="L6" s="15" t="s">
        <v>472</v>
      </c>
      <c r="M6" s="15" t="s">
        <v>683</v>
      </c>
      <c r="N6" s="15" t="s">
        <v>50</v>
      </c>
      <c r="O6" s="15" t="s">
        <v>905</v>
      </c>
      <c r="P6" s="16" t="s">
        <v>337</v>
      </c>
      <c r="R6" s="10"/>
      <c r="S6"/>
      <c r="T6"/>
    </row>
    <row r="7" spans="1:28" ht="15.75">
      <c r="A7" s="17">
        <f>SUM(B7:P7)</f>
        <v>175</v>
      </c>
      <c r="B7" s="18">
        <f>COUNTIF(Table7[additional mutation info],"nonsense")</f>
        <v>23</v>
      </c>
      <c r="C7" s="18">
        <f>COUNTIF(Table7[additional mutation info],"missense")</f>
        <v>83</v>
      </c>
      <c r="D7" s="18">
        <f>COUNTIF(Table7[additional mutation info],"deletion insertion")</f>
        <v>2</v>
      </c>
      <c r="E7" s="18">
        <f>COUNTIF(Table7[additional mutation info],"frameshift")</f>
        <v>31</v>
      </c>
      <c r="F7" s="18">
        <f>COUNTIF(Table7[additional mutation info],"deletion")</f>
        <v>1</v>
      </c>
      <c r="G7" s="18">
        <f>COUNTIF(Table7[additional mutation info],"insertion")</f>
        <v>1</v>
      </c>
      <c r="H7" s="18">
        <f>COUNTIF(Table7[additional mutation info],"varies")</f>
        <v>1</v>
      </c>
      <c r="I7" s="18">
        <f>COUNTIF(Table7[additional mutation info],"splice donor variant")</f>
        <v>7</v>
      </c>
      <c r="J7" s="18">
        <f>COUNTIF(Table7[additional mutation info],"splice acceptor variant")</f>
        <v>16</v>
      </c>
      <c r="K7" s="18">
        <f>COUNTIF(Table7[additional mutation info],"cryptic splice acceptor variant")</f>
        <v>1</v>
      </c>
      <c r="L7" s="18">
        <f>COUNTIF(Table7[additional mutation info],"p.(=)")</f>
        <v>1</v>
      </c>
      <c r="M7" s="18">
        <f>COUNTIF(Table7[additional mutation info],"no significant*")</f>
        <v>2</v>
      </c>
      <c r="N7" s="18">
        <f>COUNTIF(Table7[additional mutation info],"NA")</f>
        <v>4</v>
      </c>
      <c r="O7" s="18">
        <f>COUNTIF(Table7[additional mutation info],"* / *")</f>
        <v>1</v>
      </c>
      <c r="P7" s="19">
        <f>COUNTIF(Table7[additional mutation info],"alteration*")</f>
        <v>1</v>
      </c>
      <c r="R7" s="10"/>
      <c r="S7"/>
      <c r="T7"/>
    </row>
    <row r="8" spans="1:28" ht="15.95" thickBot="1">
      <c r="R8"/>
      <c r="S8"/>
    </row>
    <row r="9" spans="1:28" ht="46.5">
      <c r="A9" s="14" t="s">
        <v>906</v>
      </c>
      <c r="B9" s="20" t="s">
        <v>51</v>
      </c>
      <c r="C9" s="20" t="s">
        <v>367</v>
      </c>
      <c r="D9" s="20" t="s">
        <v>907</v>
      </c>
      <c r="E9" s="20" t="s">
        <v>143</v>
      </c>
      <c r="F9" s="20" t="s">
        <v>150</v>
      </c>
      <c r="G9" s="20" t="s">
        <v>247</v>
      </c>
      <c r="H9" s="20" t="s">
        <v>261</v>
      </c>
      <c r="I9" s="20" t="s">
        <v>272</v>
      </c>
      <c r="J9" s="21"/>
      <c r="L9" s="27"/>
      <c r="M9" s="27"/>
      <c r="N9" s="27"/>
      <c r="R9"/>
      <c r="S9"/>
    </row>
    <row r="10" spans="1:28">
      <c r="A10" s="17">
        <f>SUM(B10:J10)</f>
        <v>175</v>
      </c>
      <c r="B10" s="18">
        <f>COUNTIF(Table7[clinvar classification],"pathogenic")</f>
        <v>22</v>
      </c>
      <c r="C10" s="18">
        <f>COUNTIF(Table7[clinvar classification],"pathogenic/*")</f>
        <v>6</v>
      </c>
      <c r="D10" s="18">
        <f>COUNTIF(Table7[clinvar classification],"NA")</f>
        <v>109</v>
      </c>
      <c r="E10" s="18">
        <f>COUNTIF(Table7[clinvar classification],"not provided")</f>
        <v>10</v>
      </c>
      <c r="F10" s="18">
        <f>COUNTIF(Table7[clinvar classification],"likely pathogenic")</f>
        <v>17</v>
      </c>
      <c r="G10" s="18">
        <f>COUNTIF(Table7[clinvar classification],"Benign/*")</f>
        <v>2</v>
      </c>
      <c r="H10" s="18">
        <f>COUNTIF(Table7[clinvar classification],"uncertain significance")</f>
        <v>6</v>
      </c>
      <c r="I10" s="18">
        <f>COUNTIF(Table7[clinvar classification],"conflicting")</f>
        <v>3</v>
      </c>
      <c r="J10" s="19"/>
      <c r="R10"/>
      <c r="S10"/>
    </row>
    <row r="11" spans="1:28" ht="15.95" thickBot="1">
      <c r="B11" s="11"/>
      <c r="R11"/>
      <c r="S11"/>
    </row>
    <row r="12" spans="1:28" ht="32.25">
      <c r="A12" s="14" t="s">
        <v>908</v>
      </c>
      <c r="B12" s="15" t="s">
        <v>881</v>
      </c>
      <c r="C12" s="15" t="s">
        <v>252</v>
      </c>
      <c r="D12" s="15" t="s">
        <v>110</v>
      </c>
      <c r="E12" s="15" t="s">
        <v>129</v>
      </c>
      <c r="F12" s="15" t="s">
        <v>77</v>
      </c>
      <c r="G12" s="15" t="s">
        <v>45</v>
      </c>
      <c r="H12" s="15" t="s">
        <v>140</v>
      </c>
      <c r="I12" s="15" t="s">
        <v>96</v>
      </c>
      <c r="J12" s="15" t="s">
        <v>56</v>
      </c>
      <c r="K12" s="15" t="s">
        <v>170</v>
      </c>
      <c r="L12" s="15" t="s">
        <v>84</v>
      </c>
      <c r="M12" s="15" t="s">
        <v>866</v>
      </c>
      <c r="N12" s="15" t="s">
        <v>311</v>
      </c>
      <c r="O12" s="15" t="s">
        <v>203</v>
      </c>
      <c r="P12" s="24" t="s">
        <v>502</v>
      </c>
      <c r="Q12" s="24" t="s">
        <v>459</v>
      </c>
      <c r="R12" s="24" t="s">
        <v>730</v>
      </c>
      <c r="S12" s="24" t="s">
        <v>335</v>
      </c>
      <c r="T12" s="24" t="s">
        <v>69</v>
      </c>
      <c r="U12" s="24" t="s">
        <v>147</v>
      </c>
      <c r="V12" s="24" t="s">
        <v>165</v>
      </c>
      <c r="W12" s="24" t="s">
        <v>635</v>
      </c>
      <c r="X12" s="24" t="s">
        <v>269</v>
      </c>
      <c r="Y12" s="24" t="s">
        <v>631</v>
      </c>
      <c r="Z12" s="24" t="s">
        <v>196</v>
      </c>
      <c r="AA12" s="24" t="s">
        <v>783</v>
      </c>
      <c r="AB12" s="25" t="s">
        <v>50</v>
      </c>
    </row>
    <row r="13" spans="1:28" ht="15.75">
      <c r="A13" s="17">
        <f>SUM(B13:AB13)</f>
        <v>175</v>
      </c>
      <c r="B13" s="18">
        <f>COUNTIF(Table7[Location],"exon 01")</f>
        <v>1</v>
      </c>
      <c r="C13" s="18">
        <f>COUNTIF(Table7[Location],"exon 02")</f>
        <v>2</v>
      </c>
      <c r="D13" s="18">
        <f>COUNTIF(Table7[Location],"exon 03")</f>
        <v>11</v>
      </c>
      <c r="E13" s="18">
        <f>COUNTIF(Table7[Location],"exon 04")</f>
        <v>9</v>
      </c>
      <c r="F13" s="18">
        <f>COUNTIF(Table7[Location],"exon 05")</f>
        <v>8</v>
      </c>
      <c r="G13" s="18">
        <f>COUNTIF(Table7[Location],"exon 06")</f>
        <v>12</v>
      </c>
      <c r="H13" s="18">
        <f>COUNTIF(Table7[Location],"exon 07")</f>
        <v>21</v>
      </c>
      <c r="I13" s="18">
        <f>COUNTIF(Table7[Location],"exon 08")</f>
        <v>19</v>
      </c>
      <c r="J13" s="18">
        <f>COUNTIF(Table7[Location],"exon 09")</f>
        <v>6</v>
      </c>
      <c r="K13" s="18">
        <f>COUNTIF(Table7[Location],"exon 10")</f>
        <v>10</v>
      </c>
      <c r="L13" s="18">
        <f>COUNTIF(Table7[Location],"exon 11")</f>
        <v>15</v>
      </c>
      <c r="M13" s="18">
        <f>COUNTIF(Table7[Location],"exon 11 -*")</f>
        <v>1</v>
      </c>
      <c r="N13" s="18">
        <f>COUNTIF(Table7[Location],"exon 12")</f>
        <v>18</v>
      </c>
      <c r="O13" s="18">
        <f>COUNTIF(Table7[Location],"exon 13")</f>
        <v>12</v>
      </c>
      <c r="P13" s="18">
        <f>COUNTIF(Table7[Location],"intron 01")</f>
        <v>2</v>
      </c>
      <c r="Q13" s="18">
        <f>COUNTIF(Table7[Location],"intron 02")</f>
        <v>3</v>
      </c>
      <c r="R13" s="18">
        <f>COUNTIF(Table7[Location],"intron 03")</f>
        <v>1</v>
      </c>
      <c r="S13" s="18">
        <f>COUNTIF(Table7[Location],"intron 04")</f>
        <v>4</v>
      </c>
      <c r="T13" s="18">
        <f>COUNTIF(Table7[Location],"intron 05")</f>
        <v>3</v>
      </c>
      <c r="U13" s="18">
        <f>COUNTIF(Table7[Location],"intron 07")</f>
        <v>2</v>
      </c>
      <c r="V13" s="18">
        <f>COUNTIF(Table7[Location],"intron 08")</f>
        <v>4</v>
      </c>
      <c r="W13" s="18">
        <f>COUNTIF(Table7[Location],"intron 09")</f>
        <v>1</v>
      </c>
      <c r="X13" s="18">
        <f>COUNTIF(Table7[Location],"intron 10")</f>
        <v>2</v>
      </c>
      <c r="Y13" s="18">
        <f>COUNTIF(Table7[Location],"intron 11")</f>
        <v>1</v>
      </c>
      <c r="Z13" s="18">
        <f>COUNTIF(Table7[Location],"intron 12")</f>
        <v>5</v>
      </c>
      <c r="AA13" s="18">
        <f>COUNTIF(Table7[Location],"intron 02 - Exon 08")</f>
        <v>1</v>
      </c>
      <c r="AB13" s="19">
        <f>COUNTIF(Table7[Location],"NA")</f>
        <v>1</v>
      </c>
    </row>
    <row r="14" spans="1:28">
      <c r="R14"/>
      <c r="S14"/>
    </row>
    <row r="15" spans="1:28">
      <c r="A15" s="9" t="s">
        <v>909</v>
      </c>
      <c r="R15"/>
      <c r="S15"/>
    </row>
    <row r="16" spans="1:28">
      <c r="A16" s="9" t="s">
        <v>910</v>
      </c>
      <c r="B16" s="11" t="s">
        <v>911</v>
      </c>
      <c r="R16"/>
      <c r="S16"/>
    </row>
    <row r="17" spans="1:19" ht="32.25">
      <c r="A17" s="9" t="s">
        <v>904</v>
      </c>
      <c r="B17" s="11" t="s">
        <v>912</v>
      </c>
      <c r="L17"/>
      <c r="R17"/>
      <c r="S17"/>
    </row>
    <row r="18" spans="1:19" ht="51" customHeight="1">
      <c r="A18" s="9" t="s">
        <v>906</v>
      </c>
      <c r="B18" s="130" t="s">
        <v>913</v>
      </c>
      <c r="C18" s="130"/>
      <c r="D18" s="130"/>
      <c r="E18" s="130"/>
      <c r="F18" s="130"/>
      <c r="L18"/>
      <c r="R18"/>
      <c r="S18"/>
    </row>
    <row r="19" spans="1:19" ht="15.75">
      <c r="B19"/>
      <c r="C19"/>
      <c r="D19"/>
      <c r="L19"/>
      <c r="R19"/>
      <c r="S19"/>
    </row>
    <row r="20" spans="1:19" ht="15.75">
      <c r="B20"/>
      <c r="C20"/>
      <c r="D20"/>
      <c r="E20"/>
      <c r="F20"/>
      <c r="G20"/>
      <c r="L20"/>
      <c r="R20"/>
      <c r="S20"/>
    </row>
    <row r="21" spans="1:19" ht="15.75">
      <c r="B21"/>
      <c r="C21"/>
      <c r="D21"/>
      <c r="E21"/>
      <c r="F21"/>
      <c r="G21"/>
      <c r="L21"/>
      <c r="R21"/>
      <c r="S21"/>
    </row>
    <row r="22" spans="1:19" ht="15.75">
      <c r="B22"/>
      <c r="C22"/>
      <c r="D22"/>
      <c r="E22"/>
      <c r="F22"/>
      <c r="G22"/>
      <c r="L22"/>
      <c r="R22"/>
      <c r="S22"/>
    </row>
    <row r="23" spans="1:19" ht="15.75">
      <c r="B23"/>
      <c r="C23"/>
      <c r="D23"/>
      <c r="E23"/>
      <c r="F23"/>
      <c r="L23"/>
      <c r="R23"/>
      <c r="S23"/>
    </row>
    <row r="24" spans="1:19" ht="15.75">
      <c r="B24"/>
      <c r="C24"/>
      <c r="D24"/>
      <c r="E24"/>
      <c r="L24"/>
      <c r="R24"/>
      <c r="S24"/>
    </row>
    <row r="25" spans="1:19" ht="15.75">
      <c r="B25"/>
      <c r="C25"/>
      <c r="D25"/>
      <c r="L25"/>
      <c r="R25"/>
      <c r="S25"/>
    </row>
    <row r="26" spans="1:19" ht="15.75">
      <c r="B26"/>
      <c r="C26"/>
      <c r="D26"/>
      <c r="L26"/>
      <c r="R26"/>
      <c r="S26"/>
    </row>
    <row r="27" spans="1:19" ht="15.75">
      <c r="B27"/>
      <c r="C27"/>
      <c r="D27"/>
      <c r="L27"/>
      <c r="R27"/>
      <c r="S27"/>
    </row>
    <row r="28" spans="1:19" ht="15.75">
      <c r="L28"/>
      <c r="R28"/>
      <c r="S28"/>
    </row>
    <row r="29" spans="1:19" ht="15.75">
      <c r="L29"/>
      <c r="R29"/>
      <c r="S29"/>
    </row>
    <row r="30" spans="1:19" ht="15.75">
      <c r="L30"/>
      <c r="R30"/>
      <c r="S30"/>
    </row>
    <row r="31" spans="1:19" ht="15.75">
      <c r="L31"/>
      <c r="R31"/>
      <c r="S31"/>
    </row>
    <row r="32" spans="1:19" ht="15.75">
      <c r="L32"/>
      <c r="R32"/>
      <c r="S32"/>
    </row>
    <row r="33" spans="12:19" ht="15.75">
      <c r="L33"/>
      <c r="R33"/>
      <c r="S33"/>
    </row>
    <row r="34" spans="12:19" ht="15.75">
      <c r="L34"/>
      <c r="R34"/>
      <c r="S34"/>
    </row>
    <row r="35" spans="12:19" ht="15.75">
      <c r="L35"/>
      <c r="R35"/>
      <c r="S35"/>
    </row>
    <row r="36" spans="12:19" ht="15.75">
      <c r="L36"/>
      <c r="R36"/>
      <c r="S36"/>
    </row>
    <row r="37" spans="12:19" ht="15.75">
      <c r="L37"/>
      <c r="R37"/>
      <c r="S37"/>
    </row>
    <row r="38" spans="12:19" ht="15.75">
      <c r="L38"/>
      <c r="R38"/>
      <c r="S38"/>
    </row>
    <row r="39" spans="12:19" ht="15.75">
      <c r="L39"/>
      <c r="R39"/>
      <c r="S39"/>
    </row>
    <row r="40" spans="12:19" ht="15.75">
      <c r="L40"/>
      <c r="R40"/>
      <c r="S40"/>
    </row>
    <row r="41" spans="12:19" ht="15.75">
      <c r="L41"/>
      <c r="R41"/>
      <c r="S41"/>
    </row>
    <row r="42" spans="12:19" ht="15.75">
      <c r="L42"/>
      <c r="R42"/>
      <c r="S42"/>
    </row>
    <row r="43" spans="12:19" ht="15.75">
      <c r="L43"/>
      <c r="R43"/>
      <c r="S43"/>
    </row>
    <row r="44" spans="12:19" ht="15.75">
      <c r="L44"/>
      <c r="R44"/>
      <c r="S44"/>
    </row>
    <row r="45" spans="12:19" ht="15.75">
      <c r="L45"/>
      <c r="R45"/>
      <c r="S45"/>
    </row>
    <row r="46" spans="12:19" ht="15.75">
      <c r="L46"/>
      <c r="R46"/>
      <c r="S46"/>
    </row>
    <row r="47" spans="12:19" ht="15.75">
      <c r="L47"/>
      <c r="R47"/>
      <c r="S47"/>
    </row>
    <row r="48" spans="12:19" ht="15.75">
      <c r="L48"/>
      <c r="R48"/>
      <c r="S48"/>
    </row>
    <row r="49" spans="12:19" ht="15.75">
      <c r="L49"/>
      <c r="R49"/>
      <c r="S49"/>
    </row>
    <row r="50" spans="12:19" ht="15.75">
      <c r="L50"/>
      <c r="R50"/>
      <c r="S50"/>
    </row>
    <row r="51" spans="12:19" ht="15.75">
      <c r="L51"/>
      <c r="R51"/>
      <c r="S51"/>
    </row>
    <row r="52" spans="12:19" ht="15.75">
      <c r="L52"/>
      <c r="R52"/>
      <c r="S52"/>
    </row>
    <row r="53" spans="12:19" ht="15.75">
      <c r="L53"/>
      <c r="R53"/>
      <c r="S53"/>
    </row>
    <row r="54" spans="12:19" ht="15.75">
      <c r="L54"/>
      <c r="R54"/>
      <c r="S54"/>
    </row>
    <row r="55" spans="12:19" ht="15.75">
      <c r="L55"/>
      <c r="R55"/>
      <c r="S55"/>
    </row>
    <row r="56" spans="12:19" ht="15.75">
      <c r="L56"/>
      <c r="R56"/>
      <c r="S56"/>
    </row>
    <row r="57" spans="12:19" ht="15.75">
      <c r="L57"/>
      <c r="R57"/>
      <c r="S57"/>
    </row>
    <row r="58" spans="12:19" ht="15.75">
      <c r="L58"/>
      <c r="R58"/>
      <c r="S58"/>
    </row>
    <row r="59" spans="12:19" ht="15.75">
      <c r="L59"/>
      <c r="R59"/>
      <c r="S59"/>
    </row>
    <row r="60" spans="12:19" ht="15.75">
      <c r="L60"/>
      <c r="R60"/>
      <c r="S60"/>
    </row>
    <row r="61" spans="12:19" ht="15.75">
      <c r="L61"/>
      <c r="R61"/>
      <c r="S61"/>
    </row>
    <row r="62" spans="12:19" ht="15.75">
      <c r="L62"/>
      <c r="R62"/>
      <c r="S62"/>
    </row>
    <row r="63" spans="12:19" ht="15.75">
      <c r="L63"/>
      <c r="R63"/>
      <c r="S63"/>
    </row>
    <row r="64" spans="12:19" ht="15.75">
      <c r="L64"/>
      <c r="R64"/>
      <c r="S64"/>
    </row>
    <row r="65" spans="12:19" ht="15.75">
      <c r="L65"/>
      <c r="R65"/>
      <c r="S65"/>
    </row>
    <row r="66" spans="12:19" ht="15.75">
      <c r="L66"/>
      <c r="R66"/>
      <c r="S66"/>
    </row>
    <row r="67" spans="12:19" ht="15.75">
      <c r="L67"/>
      <c r="R67"/>
      <c r="S67"/>
    </row>
    <row r="68" spans="12:19" ht="15.75">
      <c r="L68"/>
      <c r="R68"/>
      <c r="S68"/>
    </row>
    <row r="69" spans="12:19" ht="15.75">
      <c r="L69"/>
      <c r="R69"/>
      <c r="S69"/>
    </row>
    <row r="70" spans="12:19" ht="15.75">
      <c r="L70"/>
      <c r="R70"/>
      <c r="S70"/>
    </row>
    <row r="71" spans="12:19" ht="15.75">
      <c r="L71"/>
      <c r="R71"/>
      <c r="S71"/>
    </row>
    <row r="72" spans="12:19" ht="15.75">
      <c r="L72"/>
      <c r="R72"/>
      <c r="S72"/>
    </row>
    <row r="73" spans="12:19" ht="15.75">
      <c r="L73"/>
      <c r="R73"/>
      <c r="S73"/>
    </row>
    <row r="74" spans="12:19" ht="15.75">
      <c r="L74"/>
      <c r="R74"/>
      <c r="S74"/>
    </row>
    <row r="75" spans="12:19" ht="15.75">
      <c r="L75"/>
      <c r="R75"/>
      <c r="S75"/>
    </row>
    <row r="76" spans="12:19" ht="15.75">
      <c r="L76"/>
      <c r="R76"/>
      <c r="S76"/>
    </row>
    <row r="77" spans="12:19" ht="15.75">
      <c r="L77"/>
      <c r="R77"/>
      <c r="S77"/>
    </row>
    <row r="78" spans="12:19" ht="15.75">
      <c r="L78"/>
      <c r="R78"/>
      <c r="S78"/>
    </row>
    <row r="79" spans="12:19" ht="15.75">
      <c r="L79"/>
      <c r="R79"/>
      <c r="S79"/>
    </row>
    <row r="80" spans="12:19" ht="15.75">
      <c r="L80"/>
      <c r="R80"/>
      <c r="S80"/>
    </row>
    <row r="81" spans="12:19" ht="15.75">
      <c r="L81"/>
      <c r="R81"/>
      <c r="S81"/>
    </row>
    <row r="82" spans="12:19" ht="15.75">
      <c r="L82"/>
      <c r="R82"/>
      <c r="S82"/>
    </row>
    <row r="83" spans="12:19" ht="15.75">
      <c r="L83"/>
      <c r="R83"/>
      <c r="S83"/>
    </row>
    <row r="84" spans="12:19" ht="15.75">
      <c r="L84"/>
      <c r="R84"/>
      <c r="S84"/>
    </row>
    <row r="85" spans="12:19" ht="15.75">
      <c r="L85"/>
      <c r="R85"/>
      <c r="S85"/>
    </row>
    <row r="86" spans="12:19" ht="15.75">
      <c r="L86"/>
      <c r="R86"/>
      <c r="S86"/>
    </row>
    <row r="87" spans="12:19" ht="15.75">
      <c r="L87"/>
      <c r="R87"/>
      <c r="S87"/>
    </row>
    <row r="88" spans="12:19" ht="15.75">
      <c r="L88"/>
      <c r="R88"/>
      <c r="S88"/>
    </row>
    <row r="89" spans="12:19" ht="15.75">
      <c r="L89"/>
      <c r="R89"/>
      <c r="S89"/>
    </row>
    <row r="90" spans="12:19" ht="15.75">
      <c r="L90"/>
      <c r="R90"/>
      <c r="S90"/>
    </row>
    <row r="91" spans="12:19" ht="15.75">
      <c r="L91"/>
      <c r="R91"/>
      <c r="S91"/>
    </row>
    <row r="92" spans="12:19" ht="15.75">
      <c r="L92"/>
      <c r="R92"/>
      <c r="S92"/>
    </row>
    <row r="93" spans="12:19" ht="15.75">
      <c r="L93"/>
      <c r="R93"/>
      <c r="S93"/>
    </row>
    <row r="94" spans="12:19" ht="15.75">
      <c r="L94"/>
      <c r="R94"/>
      <c r="S94"/>
    </row>
    <row r="95" spans="12:19" ht="15.75">
      <c r="L95"/>
      <c r="R95"/>
      <c r="S95"/>
    </row>
    <row r="96" spans="12:19" ht="15.75">
      <c r="L96"/>
      <c r="R96"/>
      <c r="S96"/>
    </row>
    <row r="97" spans="12:19" ht="15.75">
      <c r="L97"/>
      <c r="R97"/>
      <c r="S97"/>
    </row>
    <row r="98" spans="12:19" ht="15.75">
      <c r="L98"/>
      <c r="R98"/>
      <c r="S98"/>
    </row>
    <row r="99" spans="12:19" ht="15.75">
      <c r="L99"/>
      <c r="R99"/>
      <c r="S99"/>
    </row>
    <row r="100" spans="12:19" ht="15.75">
      <c r="L100"/>
      <c r="R100"/>
      <c r="S100"/>
    </row>
    <row r="101" spans="12:19" ht="15.75">
      <c r="L101"/>
      <c r="R101"/>
      <c r="S101"/>
    </row>
    <row r="102" spans="12:19" ht="15.75">
      <c r="L102"/>
      <c r="R102"/>
      <c r="S102"/>
    </row>
    <row r="103" spans="12:19" ht="15.75">
      <c r="L103"/>
      <c r="R103"/>
      <c r="S103"/>
    </row>
    <row r="104" spans="12:19" ht="15.75">
      <c r="L104"/>
      <c r="R104"/>
      <c r="S104"/>
    </row>
    <row r="105" spans="12:19" ht="15.75">
      <c r="L105"/>
      <c r="R105"/>
      <c r="S105"/>
    </row>
    <row r="106" spans="12:19" ht="15.75">
      <c r="L106"/>
      <c r="R106"/>
      <c r="S106"/>
    </row>
    <row r="107" spans="12:19" ht="15.75">
      <c r="L107"/>
      <c r="R107"/>
      <c r="S107"/>
    </row>
    <row r="108" spans="12:19" ht="15.75">
      <c r="L108"/>
      <c r="R108"/>
      <c r="S108"/>
    </row>
    <row r="109" spans="12:19" ht="15.75">
      <c r="L109"/>
      <c r="R109"/>
      <c r="S109"/>
    </row>
    <row r="110" spans="12:19" ht="15.75">
      <c r="L110"/>
      <c r="R110"/>
      <c r="S110"/>
    </row>
    <row r="111" spans="12:19" ht="15.75">
      <c r="L111"/>
      <c r="R111"/>
      <c r="S111"/>
    </row>
    <row r="112" spans="12:19" ht="15.75">
      <c r="L112"/>
      <c r="R112"/>
      <c r="S112"/>
    </row>
    <row r="113" spans="12:19" ht="15.75">
      <c r="L113"/>
      <c r="R113"/>
      <c r="S113"/>
    </row>
    <row r="114" spans="12:19" ht="15.75">
      <c r="L114"/>
      <c r="R114"/>
      <c r="S114"/>
    </row>
    <row r="115" spans="12:19" ht="15.75">
      <c r="L115"/>
      <c r="R115"/>
      <c r="S115"/>
    </row>
    <row r="116" spans="12:19" ht="15.75">
      <c r="L116"/>
      <c r="R116"/>
      <c r="S116"/>
    </row>
    <row r="117" spans="12:19" ht="15.75">
      <c r="L117"/>
      <c r="R117"/>
      <c r="S117"/>
    </row>
    <row r="118" spans="12:19" ht="15.75">
      <c r="L118"/>
      <c r="R118"/>
      <c r="S118"/>
    </row>
    <row r="119" spans="12:19" ht="15.75">
      <c r="L119"/>
      <c r="R119"/>
      <c r="S119"/>
    </row>
    <row r="120" spans="12:19" ht="15.75">
      <c r="L120"/>
      <c r="R120"/>
      <c r="S120"/>
    </row>
    <row r="121" spans="12:19" ht="15.75">
      <c r="L121"/>
      <c r="R121"/>
      <c r="S121"/>
    </row>
    <row r="122" spans="12:19" ht="15.75">
      <c r="L122"/>
      <c r="R122"/>
      <c r="S122"/>
    </row>
    <row r="123" spans="12:19" ht="15.75">
      <c r="L123"/>
      <c r="R123"/>
      <c r="S123"/>
    </row>
    <row r="124" spans="12:19" ht="15.75">
      <c r="L124"/>
      <c r="R124"/>
      <c r="S124"/>
    </row>
    <row r="125" spans="12:19" ht="15.75">
      <c r="L125"/>
      <c r="R125"/>
      <c r="S125"/>
    </row>
    <row r="126" spans="12:19" ht="15.75">
      <c r="L126"/>
      <c r="R126"/>
      <c r="S126"/>
    </row>
    <row r="127" spans="12:19" ht="15.75">
      <c r="L127"/>
      <c r="R127"/>
      <c r="S127"/>
    </row>
    <row r="128" spans="12:19" ht="15.75">
      <c r="L128"/>
      <c r="R128"/>
      <c r="S128"/>
    </row>
    <row r="129" spans="12:19" ht="15.75">
      <c r="L129"/>
      <c r="R129"/>
      <c r="S129"/>
    </row>
    <row r="130" spans="12:19" ht="15.75">
      <c r="L130"/>
      <c r="R130"/>
      <c r="S130"/>
    </row>
    <row r="131" spans="12:19" ht="15.75">
      <c r="L131"/>
      <c r="R131"/>
      <c r="S131"/>
    </row>
    <row r="132" spans="12:19" ht="15.75">
      <c r="L132"/>
      <c r="R132"/>
      <c r="S132"/>
    </row>
    <row r="133" spans="12:19" ht="15.75">
      <c r="L133"/>
      <c r="R133"/>
      <c r="S133"/>
    </row>
    <row r="134" spans="12:19" ht="15.75">
      <c r="L134"/>
      <c r="R134"/>
      <c r="S134"/>
    </row>
    <row r="135" spans="12:19" ht="15.75">
      <c r="L135"/>
      <c r="R135"/>
      <c r="S135"/>
    </row>
    <row r="136" spans="12:19" ht="15.75">
      <c r="L136"/>
      <c r="R136"/>
      <c r="S136"/>
    </row>
    <row r="137" spans="12:19" ht="15.75">
      <c r="L137"/>
      <c r="R137"/>
      <c r="S137"/>
    </row>
    <row r="138" spans="12:19" ht="15.75">
      <c r="L138"/>
      <c r="R138"/>
      <c r="S138"/>
    </row>
    <row r="139" spans="12:19" ht="15.75">
      <c r="L139"/>
      <c r="R139"/>
      <c r="S139"/>
    </row>
    <row r="140" spans="12:19" ht="15.75">
      <c r="L140"/>
      <c r="R140"/>
      <c r="S140"/>
    </row>
    <row r="141" spans="12:19" ht="15.75">
      <c r="L141"/>
      <c r="R141"/>
      <c r="S141"/>
    </row>
    <row r="142" spans="12:19" ht="15.75">
      <c r="L142"/>
      <c r="R142"/>
      <c r="S142"/>
    </row>
    <row r="143" spans="12:19" ht="15.75">
      <c r="L143"/>
      <c r="R143"/>
      <c r="S143"/>
    </row>
    <row r="144" spans="12:19" ht="15.75">
      <c r="L144"/>
      <c r="R144"/>
      <c r="S144"/>
    </row>
    <row r="145" spans="12:19" ht="15.75">
      <c r="L145"/>
      <c r="R145"/>
      <c r="S145"/>
    </row>
    <row r="146" spans="12:19" ht="15.75">
      <c r="L146"/>
      <c r="R146"/>
      <c r="S146"/>
    </row>
    <row r="147" spans="12:19" ht="15.75">
      <c r="L147"/>
      <c r="R147"/>
      <c r="S147"/>
    </row>
    <row r="148" spans="12:19" ht="15.75">
      <c r="L148"/>
      <c r="R148"/>
      <c r="S148"/>
    </row>
    <row r="149" spans="12:19" ht="15.75">
      <c r="L149"/>
      <c r="R149"/>
      <c r="S149"/>
    </row>
    <row r="150" spans="12:19" ht="15.75">
      <c r="L150"/>
      <c r="R150"/>
      <c r="S150"/>
    </row>
    <row r="151" spans="12:19" ht="15.75">
      <c r="L151"/>
      <c r="R151"/>
      <c r="S151"/>
    </row>
    <row r="152" spans="12:19" ht="15.75">
      <c r="L152"/>
      <c r="R152"/>
      <c r="S152"/>
    </row>
    <row r="153" spans="12:19" ht="15.75">
      <c r="L153"/>
      <c r="R153"/>
      <c r="S153"/>
    </row>
    <row r="154" spans="12:19" ht="15.75">
      <c r="L154"/>
      <c r="R154"/>
      <c r="S154"/>
    </row>
    <row r="155" spans="12:19" ht="15.75">
      <c r="L155"/>
      <c r="R155"/>
      <c r="S155"/>
    </row>
    <row r="156" spans="12:19" ht="15.75">
      <c r="L156"/>
      <c r="R156"/>
      <c r="S156"/>
    </row>
    <row r="157" spans="12:19" ht="15.75">
      <c r="L157"/>
      <c r="R157"/>
      <c r="S157"/>
    </row>
    <row r="158" spans="12:19" ht="15.75">
      <c r="L158"/>
      <c r="R158"/>
      <c r="S158"/>
    </row>
    <row r="159" spans="12:19" ht="15.75">
      <c r="L159"/>
      <c r="R159"/>
      <c r="S159"/>
    </row>
    <row r="160" spans="12:19" ht="15.75">
      <c r="L160"/>
      <c r="R160"/>
      <c r="S160"/>
    </row>
    <row r="161" spans="12:19" ht="15.75">
      <c r="L161"/>
      <c r="R161"/>
      <c r="S161"/>
    </row>
    <row r="162" spans="12:19" ht="15.75">
      <c r="L162"/>
      <c r="R162"/>
      <c r="S162"/>
    </row>
    <row r="163" spans="12:19" ht="15.75">
      <c r="L163"/>
      <c r="R163"/>
      <c r="S163"/>
    </row>
    <row r="164" spans="12:19" ht="15.75">
      <c r="L164"/>
      <c r="R164"/>
      <c r="S164"/>
    </row>
    <row r="165" spans="12:19" ht="15.75">
      <c r="L165"/>
      <c r="R165" s="10"/>
      <c r="S165"/>
    </row>
    <row r="166" spans="12:19" ht="15.75">
      <c r="L166"/>
      <c r="R166" s="10"/>
      <c r="S166"/>
    </row>
    <row r="167" spans="12:19" ht="15.75">
      <c r="L167"/>
    </row>
    <row r="168" spans="12:19" ht="15.75">
      <c r="L168"/>
    </row>
    <row r="169" spans="12:19" ht="15.75">
      <c r="L169"/>
    </row>
    <row r="170" spans="12:19" ht="15.75">
      <c r="L170"/>
    </row>
    <row r="171" spans="12:19" ht="15.75">
      <c r="L171"/>
    </row>
    <row r="172" spans="12:19" ht="15.75">
      <c r="L172"/>
    </row>
    <row r="173" spans="12:19" ht="15.75">
      <c r="L173"/>
    </row>
    <row r="174" spans="12:19" ht="15.75">
      <c r="L174"/>
    </row>
    <row r="175" spans="12:19" ht="15.75">
      <c r="L175"/>
    </row>
    <row r="176" spans="12:19" ht="15.75">
      <c r="L176"/>
    </row>
    <row r="177" spans="12:12" ht="15.75">
      <c r="L177"/>
    </row>
    <row r="178" spans="12:12" ht="15.75">
      <c r="L178"/>
    </row>
    <row r="179" spans="12:12" ht="15.75">
      <c r="L179"/>
    </row>
    <row r="180" spans="12:12" ht="15.75">
      <c r="L180"/>
    </row>
    <row r="181" spans="12:12" ht="15.75">
      <c r="L181"/>
    </row>
    <row r="182" spans="12:12" ht="15.75">
      <c r="L182"/>
    </row>
    <row r="183" spans="12:12" ht="15.75">
      <c r="L183"/>
    </row>
    <row r="184" spans="12:12" ht="15.75">
      <c r="L184"/>
    </row>
    <row r="185" spans="12:12" ht="15.75">
      <c r="L185"/>
    </row>
    <row r="186" spans="12:12" ht="15.75">
      <c r="L186"/>
    </row>
    <row r="187" spans="12:12" ht="15.75">
      <c r="L187"/>
    </row>
    <row r="188" spans="12:12" ht="15.75">
      <c r="L188"/>
    </row>
  </sheetData>
  <sortState xmlns:xlrd2="http://schemas.microsoft.com/office/spreadsheetml/2017/richdata2" ref="L17:L188">
    <sortCondition ref="L17:L188"/>
  </sortState>
  <mergeCells count="1">
    <mergeCell ref="B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2018-02-19T14:57:11Z</dcterms:created>
  <dcterms:modified xsi:type="dcterms:W3CDTF">2024-04-03T14:29:57Z</dcterms:modified>
  <cp:category/>
  <cp:contentStatus/>
</cp:coreProperties>
</file>