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iveuclac-my.sharepoint.com/personal/dmcbega_ucl_ac_uk/Documents/NCL database work/cln files/cln01/"/>
    </mc:Choice>
  </mc:AlternateContent>
  <xr:revisionPtr revIDLastSave="0" documentId="8_{41836544-D975-4696-A5E0-530064A15D67}" xr6:coauthVersionLast="47" xr6:coauthVersionMax="47" xr10:uidLastSave="{00000000-0000-0000-0000-000000000000}"/>
  <bookViews>
    <workbookView xWindow="29355" yWindow="630" windowWidth="24330" windowHeight="14010" xr2:uid="{00000000-000D-0000-FFFF-FFFF00000000}"/>
    <workbookView xWindow="3000" yWindow="345" windowWidth="24330" windowHeight="14010" xr2:uid="{D31039E8-5D9D-4358-A398-C95114263951}"/>
  </bookViews>
  <sheets>
    <sheet name="CLN1 mutation datasheet" sheetId="34" r:id="rId1"/>
    <sheet name="Summary sheet" sheetId="3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35" l="1"/>
  <c r="S13" i="35"/>
  <c r="R13" i="35"/>
  <c r="B13" i="35"/>
  <c r="Q13" i="35"/>
  <c r="P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G10" i="35"/>
  <c r="F10" i="35"/>
  <c r="E10" i="35"/>
  <c r="D10" i="35"/>
  <c r="C10" i="35"/>
  <c r="B10" i="35"/>
  <c r="L7" i="35"/>
  <c r="K7" i="35"/>
  <c r="J7" i="35"/>
  <c r="I7" i="35"/>
  <c r="H7" i="35"/>
  <c r="G7" i="35"/>
  <c r="F7" i="35"/>
  <c r="E7" i="35"/>
  <c r="D7" i="35"/>
  <c r="C7" i="35"/>
  <c r="B7" i="35"/>
  <c r="G4" i="35"/>
  <c r="F4" i="35"/>
  <c r="E4" i="35"/>
  <c r="D4" i="35"/>
  <c r="C4" i="35"/>
  <c r="B4" i="35"/>
  <c r="B1" i="35"/>
  <c r="A10" i="35" l="1"/>
  <c r="A4" i="35"/>
  <c r="A7" i="35"/>
  <c r="A13" i="35"/>
</calcChain>
</file>

<file path=xl/sharedStrings.xml><?xml version="1.0" encoding="utf-8"?>
<sst xmlns="http://schemas.openxmlformats.org/spreadsheetml/2006/main" count="1130" uniqueCount="533">
  <si>
    <t>Gene ID</t>
  </si>
  <si>
    <t>Notes</t>
  </si>
  <si>
    <t>Chromosomal Location</t>
  </si>
  <si>
    <t>1p32</t>
  </si>
  <si>
    <t>Variants are included on the basis that they occur in a patient and meet at least one of the following criteria</t>
  </si>
  <si>
    <t>Genomic RefSeqGene</t>
  </si>
  <si>
    <t>NG_009192.1</t>
  </si>
  <si>
    <t>31761 bp</t>
  </si>
  <si>
    <t>1) if the allele frequency is known, it is &lt;5%; </t>
  </si>
  <si>
    <t>Transcript</t>
  </si>
  <si>
    <t>NM_000310.4</t>
  </si>
  <si>
    <t>2284 bp</t>
  </si>
  <si>
    <t>2) there is no other molecular basis for the disease; </t>
  </si>
  <si>
    <t>Protein RefSeq</t>
  </si>
  <si>
    <t>NP_000301.1</t>
  </si>
  <si>
    <t>306 aa</t>
  </si>
  <si>
    <t>3) they are indicated pathogenic or likely pathogenic on ClinVar; </t>
  </si>
  <si>
    <t>4) reduction in PPT1 enzyme activity was reported</t>
  </si>
  <si>
    <t>Identifier</t>
  </si>
  <si>
    <t>Location</t>
  </si>
  <si>
    <t>Nucleotide change</t>
  </si>
  <si>
    <t>Amino acid change</t>
  </si>
  <si>
    <t>Type of Mutation - DNA</t>
  </si>
  <si>
    <t>Additional mutation information</t>
  </si>
  <si>
    <t>Predicted functional effect</t>
  </si>
  <si>
    <t>clinvar classification</t>
  </si>
  <si>
    <t>rs number</t>
  </si>
  <si>
    <t>contig position (GRCh38.p7)</t>
  </si>
  <si>
    <t>PMID</t>
  </si>
  <si>
    <t>References</t>
  </si>
  <si>
    <t>Original description</t>
  </si>
  <si>
    <t>Others notes</t>
  </si>
  <si>
    <t>cln1.001</t>
  </si>
  <si>
    <t>Exon 04</t>
  </si>
  <si>
    <t>c.364A&gt;T</t>
  </si>
  <si>
    <t>p.(Arg122Trp)</t>
  </si>
  <si>
    <t>substitution</t>
  </si>
  <si>
    <t>missense</t>
  </si>
  <si>
    <t>Probably damaging</t>
  </si>
  <si>
    <t>Pathogenic</t>
  </si>
  <si>
    <t>rs137852695</t>
  </si>
  <si>
    <t>Vesa et al. 1995</t>
  </si>
  <si>
    <t>Finnish major mutation. Mutation leads to intracellular accumulation of the polypeptide and undetectable enzyme activity in the brain of patients.</t>
  </si>
  <si>
    <t>cln1.002</t>
  </si>
  <si>
    <t>Exon 02</t>
  </si>
  <si>
    <t>c.163A&gt;T</t>
  </si>
  <si>
    <t>p.(Lys55*)</t>
  </si>
  <si>
    <t>nonsense</t>
  </si>
  <si>
    <t>NA</t>
  </si>
  <si>
    <t>Likely pathogenic</t>
  </si>
  <si>
    <t>rs386833633</t>
  </si>
  <si>
    <t>cln1.003</t>
  </si>
  <si>
    <t>3'UTR</t>
  </si>
  <si>
    <t>c.*526_*529del</t>
  </si>
  <si>
    <t>p.(?)</t>
  </si>
  <si>
    <t>deletion</t>
  </si>
  <si>
    <t>Mole et al.  2001</t>
  </si>
  <si>
    <t>described as c.1451-1454del in paper.</t>
  </si>
  <si>
    <t>cln1.004</t>
  </si>
  <si>
    <t>c.223A&gt;C</t>
  </si>
  <si>
    <t>p.(Thr75Pro)</t>
  </si>
  <si>
    <t>Missense</t>
  </si>
  <si>
    <t>Benign</t>
  </si>
  <si>
    <t>rs137852696</t>
  </si>
  <si>
    <t>Mitchison et al. 1998</t>
  </si>
  <si>
    <t>homozygous change in a number of patients</t>
  </si>
  <si>
    <t>cln1.005</t>
  </si>
  <si>
    <t>Exon 03</t>
  </si>
  <si>
    <t>c.236A&gt;G</t>
  </si>
  <si>
    <t>p.(Asp79Gly)</t>
  </si>
  <si>
    <t>rs137852697</t>
  </si>
  <si>
    <t>cln1.006</t>
  </si>
  <si>
    <t>Exon 07</t>
  </si>
  <si>
    <t>c.656T&gt;A</t>
  </si>
  <si>
    <t>p.(Leu219Gln)</t>
  </si>
  <si>
    <t>rs137852698</t>
  </si>
  <si>
    <t xml:space="preserve">cln1.007 </t>
  </si>
  <si>
    <t>c.169dupA</t>
  </si>
  <si>
    <t>p.(Met57Asnfs*45)</t>
  </si>
  <si>
    <t>duplication</t>
  </si>
  <si>
    <t>frameshift</t>
  </si>
  <si>
    <t>Pathogenic/Likely pathogenic</t>
  </si>
  <si>
    <t>rs386833634</t>
  </si>
  <si>
    <t xml:space="preserve">Santorelli et al. </t>
  </si>
  <si>
    <t>cln1.008</t>
  </si>
  <si>
    <t>Exon 01</t>
  </si>
  <si>
    <t>c.29T&gt;A</t>
  </si>
  <si>
    <t>p.(Leu10*)</t>
  </si>
  <si>
    <t>rs137852699</t>
  </si>
  <si>
    <t>cln1.009</t>
  </si>
  <si>
    <t>Exon 05</t>
  </si>
  <si>
    <t>c.451C&gt;T</t>
  </si>
  <si>
    <t>p.(Arg151*)</t>
  </si>
  <si>
    <t>rs137852700</t>
  </si>
  <si>
    <t>cln1.010</t>
  </si>
  <si>
    <t>c.3G&gt;A</t>
  </si>
  <si>
    <t>altered initiation site</t>
  </si>
  <si>
    <t>rs386833645</t>
  </si>
  <si>
    <t>Das et al. 1998</t>
  </si>
  <si>
    <t>cln1.011</t>
  </si>
  <si>
    <t>c.117T&gt;A</t>
  </si>
  <si>
    <t>p.(His39Gln)</t>
  </si>
  <si>
    <t>rs386833627</t>
  </si>
  <si>
    <t>cln1.012</t>
  </si>
  <si>
    <t>c.125G&gt;A</t>
  </si>
  <si>
    <t>p.(Gly42Glu)</t>
  </si>
  <si>
    <t>rs386833631</t>
  </si>
  <si>
    <t>cln1.013</t>
  </si>
  <si>
    <t>c.325T&gt;G</t>
  </si>
  <si>
    <t>p.(Tyr109Asp)</t>
  </si>
  <si>
    <t>rs386833642</t>
  </si>
  <si>
    <t>cln1.014</t>
  </si>
  <si>
    <t>c.398delT</t>
  </si>
  <si>
    <t>p.(Met133Argfs*4)</t>
  </si>
  <si>
    <t>rs386833644</t>
  </si>
  <si>
    <t>cln1.015</t>
  </si>
  <si>
    <t>c.490C&gt;T</t>
  </si>
  <si>
    <t>p.(Arg164*)</t>
  </si>
  <si>
    <t>rs386833649</t>
  </si>
  <si>
    <t>cln1.016</t>
  </si>
  <si>
    <t>c.529C&gt;G</t>
  </si>
  <si>
    <t>p.(Gln177Glu)</t>
  </si>
  <si>
    <t>rs386833650</t>
  </si>
  <si>
    <t>cln1.017</t>
  </si>
  <si>
    <t>Exon 06</t>
  </si>
  <si>
    <t>c.541G&gt;A</t>
  </si>
  <si>
    <t>p.(Val181Met)</t>
  </si>
  <si>
    <t>rs148412181</t>
  </si>
  <si>
    <t>cln1.018</t>
  </si>
  <si>
    <t>c.550G&gt;A</t>
  </si>
  <si>
    <t>p.(Glu184Lys)</t>
  </si>
  <si>
    <t>rs386833655</t>
  </si>
  <si>
    <t>cln1.019</t>
  </si>
  <si>
    <t>c.644delA</t>
  </si>
  <si>
    <t>p.(Tyr215Serfs*5)</t>
  </si>
  <si>
    <t>rs386833660</t>
  </si>
  <si>
    <t>cln1.020</t>
  </si>
  <si>
    <t>Intron 07</t>
  </si>
  <si>
    <t xml:space="preserve">c.727-2A&gt;T      </t>
  </si>
  <si>
    <t>splice acceptor variant</t>
  </si>
  <si>
    <t>most probably affecting splicing</t>
  </si>
  <si>
    <t>rs386833664</t>
  </si>
  <si>
    <t>IVS7-2A&gt;T</t>
  </si>
  <si>
    <t>cln1.021</t>
  </si>
  <si>
    <t>Exon 08</t>
  </si>
  <si>
    <t>c.739T&gt;C</t>
  </si>
  <si>
    <t>p.(Tyr247His)</t>
  </si>
  <si>
    <t>rs386833665</t>
  </si>
  <si>
    <t>cln1.022</t>
  </si>
  <si>
    <t>c.749G&gt;T</t>
  </si>
  <si>
    <t>p.(Gly250Val)</t>
  </si>
  <si>
    <t>rs386833666</t>
  </si>
  <si>
    <t>cln1.023</t>
  </si>
  <si>
    <t>Exon 09</t>
  </si>
  <si>
    <t>c.888G&gt;A</t>
  </si>
  <si>
    <t>p.(Trp296*)</t>
  </si>
  <si>
    <t>rs386833670</t>
  </si>
  <si>
    <t>cln1.024</t>
  </si>
  <si>
    <t>c.329A&gt;G</t>
  </si>
  <si>
    <t>p.(Asn110Ser)</t>
  </si>
  <si>
    <t>Uncertain significance</t>
  </si>
  <si>
    <t>rs142894102</t>
  </si>
  <si>
    <t xml:space="preserve">Sheth et al BMC Neurol. (2018) </t>
  </si>
  <si>
    <t>cln1.025</t>
  </si>
  <si>
    <t>c.401T&gt;C</t>
  </si>
  <si>
    <t>p.(Ile134Thr)</t>
  </si>
  <si>
    <t>benign</t>
  </si>
  <si>
    <t>Benign/Likely benign</t>
  </si>
  <si>
    <t>rs1800205</t>
  </si>
  <si>
    <t xml:space="preserve">Kousi et al 2012 </t>
  </si>
  <si>
    <t xml:space="preserve">Corrected from C&gt;T to T&gt;C. </t>
  </si>
  <si>
    <t>Frequency suggests this is a polymorphism.</t>
  </si>
  <si>
    <t>cln1.026</t>
  </si>
  <si>
    <t>c.541G&gt;T</t>
  </si>
  <si>
    <t>p.(Val181Leu)</t>
  </si>
  <si>
    <t>Simonati et al. 2009</t>
  </si>
  <si>
    <t>cln1.027</t>
  </si>
  <si>
    <t>c.249_251delCTT</t>
  </si>
  <si>
    <t>p.(Phe85del)</t>
  </si>
  <si>
    <t>deletion insertion</t>
  </si>
  <si>
    <t>rs386833637</t>
  </si>
  <si>
    <t>Salonen et al. 2000</t>
  </si>
  <si>
    <t>dbSNP gives position as c.249_251 and variation type as delins. Previously in database as c.255_257. Also described as delins at protein level previously.</t>
  </si>
  <si>
    <t>cln1.028</t>
  </si>
  <si>
    <t>c.353G&gt;A</t>
  </si>
  <si>
    <t>p.(Gly118Asp)</t>
  </si>
  <si>
    <t>rs143657539</t>
  </si>
  <si>
    <t>Waliany et al.2000</t>
  </si>
  <si>
    <t>cln1.029</t>
  </si>
  <si>
    <t>c.871C&gt;T</t>
  </si>
  <si>
    <t>p.(Gln291*)</t>
  </si>
  <si>
    <t>rs386833668</t>
  </si>
  <si>
    <t>cln1.030</t>
  </si>
  <si>
    <t>Intron 01</t>
  </si>
  <si>
    <t xml:space="preserve">c.125-2A&gt;G  </t>
  </si>
  <si>
    <t>splice donor variant</t>
  </si>
  <si>
    <t>rs386833630</t>
  </si>
  <si>
    <t>IVS1-2A&gt;G</t>
  </si>
  <si>
    <t>cln1.031</t>
  </si>
  <si>
    <t>c.135_137dup</t>
  </si>
  <si>
    <t xml:space="preserve">p.(Cys46dup) </t>
  </si>
  <si>
    <t>insertion</t>
  </si>
  <si>
    <t>rs386833632</t>
  </si>
  <si>
    <t>c.132_133insTGT</t>
  </si>
  <si>
    <t>Varonomen rule is that, at the protein level,  duplicating insertions should be described as duplications. Knowledge from DNA level should not be incorporated.  Clinvar gives p.(p.Cys46_Asn47insCys) erroneously. Mutalyzer and VarVal give the DNA change as 135_137dup.</t>
  </si>
  <si>
    <t>cln1.032</t>
  </si>
  <si>
    <t>Intron 02</t>
  </si>
  <si>
    <t>c.234+1G&gt;A</t>
  </si>
  <si>
    <t>most probably affecting splicing.</t>
  </si>
  <si>
    <t>rs796052923</t>
  </si>
  <si>
    <t>Metelitsina et al Ret Cases &amp; Brief Rep 10, 211-213 (2016)</t>
  </si>
  <si>
    <t>cln1.033</t>
  </si>
  <si>
    <t>c.174_175del</t>
  </si>
  <si>
    <t>p.(Lys60GlufsTer41)</t>
  </si>
  <si>
    <t>rs386833635</t>
  </si>
  <si>
    <t>p.(Glu59Argfs*12). ClinVar gives c.175delG</t>
  </si>
  <si>
    <t>cln1.034</t>
  </si>
  <si>
    <t>c.456C&gt;A</t>
  </si>
  <si>
    <t>p.(Cys152*)</t>
  </si>
  <si>
    <t>rs386833648</t>
  </si>
  <si>
    <t>cln1.035</t>
  </si>
  <si>
    <t>Intron 06</t>
  </si>
  <si>
    <t xml:space="preserve">c.628-1G&gt;T </t>
  </si>
  <si>
    <t>rs386833659</t>
  </si>
  <si>
    <t>IVS6-1G&gt;T</t>
  </si>
  <si>
    <t>causes exon skipping?</t>
  </si>
  <si>
    <t>cln1.036</t>
  </si>
  <si>
    <t>c.774dupA</t>
  </si>
  <si>
    <t>p.(Gln259Thrfs*36)</t>
  </si>
  <si>
    <t>rs386833667</t>
  </si>
  <si>
    <t>c.774-775insA</t>
  </si>
  <si>
    <t>cln1.037</t>
  </si>
  <si>
    <t>c.674T&gt;C</t>
  </si>
  <si>
    <t>p.(Phe225Ser)</t>
  </si>
  <si>
    <t>rs386833662</t>
  </si>
  <si>
    <t>cln1.038</t>
  </si>
  <si>
    <t>c.271-287delinsTT</t>
  </si>
  <si>
    <t>p.(Gln91_Cys96delinsPhe)</t>
  </si>
  <si>
    <t>cln1.039</t>
  </si>
  <si>
    <t>c.287G&gt;A</t>
  </si>
  <si>
    <t xml:space="preserve">p.(Cys96Tyr)       </t>
  </si>
  <si>
    <t>rs386833640</t>
  </si>
  <si>
    <t xml:space="preserve">Frequency suggests that this is not a polymorphism. </t>
  </si>
  <si>
    <t>cln1.040</t>
  </si>
  <si>
    <t>c.310A&gt;T</t>
  </si>
  <si>
    <t>p.(Lys104*)</t>
  </si>
  <si>
    <t>rs386833641</t>
  </si>
  <si>
    <t>cln1.041</t>
  </si>
  <si>
    <t>c.544C&gt;T</t>
  </si>
  <si>
    <t xml:space="preserve">p.(Gln182*)     </t>
  </si>
  <si>
    <t>rs386833654</t>
  </si>
  <si>
    <t>cln1.042</t>
  </si>
  <si>
    <t>c.533A&gt;T</t>
  </si>
  <si>
    <t>p.(Glu178Val)</t>
  </si>
  <si>
    <t>Pérez-Poyato et al., Gene 2012</t>
  </si>
  <si>
    <t>Renumbered as had duplicate cln1.077 number</t>
  </si>
  <si>
    <t>cln1.044</t>
  </si>
  <si>
    <t>c.322G&gt;C</t>
  </si>
  <si>
    <t xml:space="preserve">p.(Gly108Arg)   </t>
  </si>
  <si>
    <t>rs137852701</t>
  </si>
  <si>
    <t>van Diggelen et al. 2001</t>
  </si>
  <si>
    <t>cln1.045</t>
  </si>
  <si>
    <t>c.665T&gt;C</t>
  </si>
  <si>
    <t>p.(Leu222Pro)</t>
  </si>
  <si>
    <t>rs386833661</t>
  </si>
  <si>
    <t>Mazzei et al .2002</t>
  </si>
  <si>
    <t>cln1.046</t>
  </si>
  <si>
    <t>c.455G&gt;A</t>
  </si>
  <si>
    <t>p.(Cys152Tyr)</t>
  </si>
  <si>
    <t>Possibly damaging</t>
  </si>
  <si>
    <t>rs386833647</t>
  </si>
  <si>
    <t>Kälviäinen et al. 2007</t>
  </si>
  <si>
    <t>cln1.047</t>
  </si>
  <si>
    <t>c.312delA</t>
  </si>
  <si>
    <t>p.(Lys104Asnfs*18)</t>
  </si>
  <si>
    <t>N.A.</t>
  </si>
  <si>
    <t>Trzupek (pers comm. 2004)</t>
  </si>
  <si>
    <t>cln1.048</t>
  </si>
  <si>
    <t>Intron 03</t>
  </si>
  <si>
    <t>c.363-3T&gt;G</t>
  </si>
  <si>
    <t>rs386833643</t>
  </si>
  <si>
    <t>Kohan et al 2009</t>
  </si>
  <si>
    <t>IVS3-3T&gt;G</t>
  </si>
  <si>
    <t>cln1.049</t>
  </si>
  <si>
    <t>c.125-15T&gt;G</t>
  </si>
  <si>
    <t>no significant splicing motif alteration detected</t>
  </si>
  <si>
    <t>probably no impact on splicing</t>
  </si>
  <si>
    <t>rs386833629</t>
  </si>
  <si>
    <t>Bonsignore et al. 2006</t>
  </si>
  <si>
    <t>same predicted consequence as cln1.055, but different mechanism. Multiple transcripts indicating exon skipping seen by RT PCR. Has been described as p.(Asp43_Gly145del). Frequency suggests that it is not a polymorphism.</t>
  </si>
  <si>
    <t>cln1.050</t>
  </si>
  <si>
    <t>c.134G&gt;A</t>
  </si>
  <si>
    <t>p.(Cys45Tyr)</t>
  </si>
  <si>
    <t>rs137852702</t>
  </si>
  <si>
    <t>Ramadan et al. Neurology 68: 387-388 2007</t>
  </si>
  <si>
    <t>cln1.052</t>
  </si>
  <si>
    <t>c.272A&gt;C</t>
  </si>
  <si>
    <t>p.(Gln91Pro)</t>
  </si>
  <si>
    <t>rs386833639</t>
  </si>
  <si>
    <t>Bi et al 2006</t>
  </si>
  <si>
    <t>cln1.053</t>
  </si>
  <si>
    <t xml:space="preserve">c.124+1G&gt;A  </t>
  </si>
  <si>
    <t>rs386833628</t>
  </si>
  <si>
    <t>IVS1+1G&gt;A</t>
  </si>
  <si>
    <t>cln1.055</t>
  </si>
  <si>
    <t>Intron 01, Exon 02, Exon 03</t>
  </si>
  <si>
    <t>c.124+1215_235-102del3627</t>
  </si>
  <si>
    <t>c.124+1214 del3.6Kb: skipping of exons 2-4 at the cDNA level; c.124+1215_235-102del3627: 3.6kb deletion or p.Gly42_Gly306delinsAlaLysLeuArg</t>
  </si>
  <si>
    <t>cln1.056</t>
  </si>
  <si>
    <t>c.683T&gt;G</t>
  </si>
  <si>
    <t>p.(Val228Gly)</t>
  </si>
  <si>
    <t>rs386833663</t>
  </si>
  <si>
    <t>Kousi et al. 2012</t>
  </si>
  <si>
    <t>cln1.057</t>
  </si>
  <si>
    <t>c.114G&gt;T</t>
  </si>
  <si>
    <t>p.(Trp38Cys)</t>
  </si>
  <si>
    <t>rs386833626</t>
  </si>
  <si>
    <t>Kousi et al. 2009</t>
  </si>
  <si>
    <t>cln1.058</t>
  </si>
  <si>
    <t>c.627+4A&gt;G</t>
  </si>
  <si>
    <t>rs572153728</t>
  </si>
  <si>
    <t>CHECK REF</t>
  </si>
  <si>
    <t>Kousi et al 2012 (Ray pers comm)</t>
  </si>
  <si>
    <t>cln1.059</t>
  </si>
  <si>
    <t>c.413C&gt;T</t>
  </si>
  <si>
    <t>p.(Ser138Leu)</t>
  </si>
  <si>
    <t>rs386833646</t>
  </si>
  <si>
    <t>Frequency suggests that this is not a polymorphism.</t>
  </si>
  <si>
    <t>cln1.060</t>
  </si>
  <si>
    <t>c.914T&gt;C</t>
  </si>
  <si>
    <t>p.(Leu305Pro)</t>
  </si>
  <si>
    <t>rs386833671</t>
  </si>
  <si>
    <t>cln1.061</t>
  </si>
  <si>
    <t>c.363-4G&gt;A</t>
  </si>
  <si>
    <t>rs117284255</t>
  </si>
  <si>
    <t>From Sleat 2016 - Allele frequency is not consistent with patient sequencing data, supporting non-pathogenic call. Two patients apparently homozygous for this variant.</t>
  </si>
  <si>
    <t>cln1.062</t>
  </si>
  <si>
    <t>c.560A&gt;G</t>
  </si>
  <si>
    <t>p.(His187Arg)</t>
  </si>
  <si>
    <t>rs386833657</t>
  </si>
  <si>
    <t>cln1.063</t>
  </si>
  <si>
    <t>c.566C&gt;G</t>
  </si>
  <si>
    <t>p.(Pro189Arg)</t>
  </si>
  <si>
    <t>rs386833658</t>
  </si>
  <si>
    <t>cln1.064</t>
  </si>
  <si>
    <t>c.886T&gt;C</t>
  </si>
  <si>
    <t>p.(Trp296Arg)</t>
  </si>
  <si>
    <t>rs386833669</t>
  </si>
  <si>
    <t>cln1.065</t>
  </si>
  <si>
    <t>c.114G&gt;A</t>
  </si>
  <si>
    <t>p.(Trp38*)</t>
  </si>
  <si>
    <t>cln1.066</t>
  </si>
  <si>
    <t>c.114delG</t>
  </si>
  <si>
    <t>p.(Trp38Cysfs*12)</t>
  </si>
  <si>
    <t>rs386833625</t>
  </si>
  <si>
    <t>cln1.067</t>
  </si>
  <si>
    <t>c.235-3T&gt;C</t>
  </si>
  <si>
    <t>rs386833636</t>
  </si>
  <si>
    <t>cln1.070</t>
  </si>
  <si>
    <t>c.538dupC</t>
  </si>
  <si>
    <t>p.(Leu180Profs*9)</t>
  </si>
  <si>
    <t>rs386833653</t>
  </si>
  <si>
    <t>cln1.071</t>
  </si>
  <si>
    <t>c.558G&gt;A</t>
  </si>
  <si>
    <t>p.(Trp186*)</t>
  </si>
  <si>
    <t>rs386833656 </t>
  </si>
  <si>
    <t>cln1.072</t>
  </si>
  <si>
    <t>Intron 05</t>
  </si>
  <si>
    <t xml:space="preserve">c.536+1G&gt;A  </t>
  </si>
  <si>
    <t>rs386833651</t>
  </si>
  <si>
    <t>Mueller and Coovadia. 2010</t>
  </si>
  <si>
    <t>Aberrant splicing, Fs after Arg179</t>
  </si>
  <si>
    <t>cln1.074</t>
  </si>
  <si>
    <t>c.536+2T&gt;C</t>
  </si>
  <si>
    <t>rs386833652</t>
  </si>
  <si>
    <t>cln1.076</t>
  </si>
  <si>
    <t>c.776dupA</t>
  </si>
  <si>
    <t>p.(Glu260Glyfs*35)</t>
  </si>
  <si>
    <t>probable nonsense-mediated translation repression</t>
  </si>
  <si>
    <t>rs1349528345</t>
  </si>
  <si>
    <t>Miller &amp; Pearce 2013</t>
  </si>
  <si>
    <t>See correction in vol 29(5); new amino acid is Gly</t>
  </si>
  <si>
    <t>cln1.077</t>
  </si>
  <si>
    <t xml:space="preserve">c.20_47del28 </t>
  </si>
  <si>
    <t xml:space="preserve">p.(Leu7Hisfs*21) </t>
  </si>
  <si>
    <t>Niida et al 2016</t>
  </si>
  <si>
    <t>Paternal uniparental disomy of chr1. Removed previous reference to affect on splicing.</t>
  </si>
  <si>
    <t>cln1.078</t>
  </si>
  <si>
    <t>c.722C&gt;T</t>
  </si>
  <si>
    <t>p.(Ser241Leu)</t>
  </si>
  <si>
    <t>Substitution</t>
  </si>
  <si>
    <t>rs746043871</t>
  </si>
  <si>
    <t>cln1.079</t>
  </si>
  <si>
    <t>c.707T&gt;A</t>
  </si>
  <si>
    <t>p.(Val236Glu)</t>
  </si>
  <si>
    <t>rs878853324</t>
  </si>
  <si>
    <t>Described as Val236Gly in the paper</t>
  </si>
  <si>
    <t>cln1.080</t>
  </si>
  <si>
    <t>c.133T&gt;C</t>
  </si>
  <si>
    <t>p.(Cys45Arg)</t>
  </si>
  <si>
    <t>rs878853323</t>
  </si>
  <si>
    <t xml:space="preserve">This mutation has been seen in Indian patient from Gujerat during genetic screening of Tay Sachs PMID 22723944. </t>
  </si>
  <si>
    <t>cln1.081</t>
  </si>
  <si>
    <t>c.713C&gt;T</t>
  </si>
  <si>
    <t>p.(Pro238Leu)</t>
  </si>
  <si>
    <t>rs878853322</t>
  </si>
  <si>
    <t>cln1.082</t>
  </si>
  <si>
    <t>c.532del</t>
  </si>
  <si>
    <t xml:space="preserve">p.(Glu178Asnfs*13) </t>
  </si>
  <si>
    <t>rs878853325</t>
  </si>
  <si>
    <t>cln1.083</t>
  </si>
  <si>
    <t>c.362+5G&gt;T</t>
  </si>
  <si>
    <t>p.?</t>
  </si>
  <si>
    <t>40092040C&gt;A</t>
  </si>
  <si>
    <t>Marshall, Bess, pers comm</t>
  </si>
  <si>
    <t>Fragility fractures</t>
  </si>
  <si>
    <t>cln1.084</t>
  </si>
  <si>
    <t>c.628-1G&gt;T</t>
  </si>
  <si>
    <t>40078659C&gt;A</t>
  </si>
  <si>
    <t>very rare</t>
  </si>
  <si>
    <t>cln1.085</t>
  </si>
  <si>
    <t>c.799del</t>
  </si>
  <si>
    <t>p.(Asp267Thrfs*5)</t>
  </si>
  <si>
    <t>rs1648444864</t>
  </si>
  <si>
    <t>40074184del</t>
  </si>
  <si>
    <t>Augustine, Erika, pers comm</t>
  </si>
  <si>
    <t>no frequency data</t>
  </si>
  <si>
    <t>cln1.086</t>
  </si>
  <si>
    <t>c.316C&gt;T</t>
  </si>
  <si>
    <t>p.(Gln106*)</t>
  </si>
  <si>
    <t>40092091G&gt;A</t>
  </si>
  <si>
    <t>Kose et al. 2021</t>
  </si>
  <si>
    <t>cln1.087</t>
  </si>
  <si>
    <t>c.18C&gt;A</t>
  </si>
  <si>
    <t>p.(Cys6*)</t>
  </si>
  <si>
    <t>40097221G&gt;T</t>
  </si>
  <si>
    <t>Rus, pers comm</t>
  </si>
  <si>
    <t>cln1.088</t>
  </si>
  <si>
    <t>c.289C&gt;T</t>
  </si>
  <si>
    <t>p.(Gln97*)</t>
  </si>
  <si>
    <t>40092118G&gt;A</t>
  </si>
  <si>
    <t>cln1.089</t>
  </si>
  <si>
    <t>c.363-2A&gt;G</t>
  </si>
  <si>
    <t>rs1553167430</t>
  </si>
  <si>
    <t>40091401T&gt;C</t>
  </si>
  <si>
    <t>cln1.090</t>
  </si>
  <si>
    <t>c.556T&gt;C</t>
  </si>
  <si>
    <t>p.(Trp186Arg)</t>
  </si>
  <si>
    <t>40080468A&gt;G</t>
  </si>
  <si>
    <t>cln1.091</t>
  </si>
  <si>
    <t>c.74_78dup</t>
  </si>
  <si>
    <t>p.(Leu27Serfs*12)</t>
  </si>
  <si>
    <t>40097161_40097165dup</t>
  </si>
  <si>
    <t>cln1.092</t>
  </si>
  <si>
    <t>c.775C&gt;T</t>
  </si>
  <si>
    <t>p.(Gln259*)</t>
  </si>
  <si>
    <t>40076865G&gt;A</t>
  </si>
  <si>
    <t>cln1.093</t>
  </si>
  <si>
    <t>c.856G&gt;T</t>
  </si>
  <si>
    <t>p.(Glu286*)</t>
  </si>
  <si>
    <t>rs141405110</t>
  </si>
  <si>
    <t>40074126C&gt;A</t>
  </si>
  <si>
    <t>cln1.094</t>
  </si>
  <si>
    <t>c.865del</t>
  </si>
  <si>
    <t>p.(His289Ilefs*55)</t>
  </si>
  <si>
    <t>40074118del</t>
  </si>
  <si>
    <t>cln1.095</t>
  </si>
  <si>
    <t>intron 04</t>
  </si>
  <si>
    <t>c.433+1G&gt;A</t>
  </si>
  <si>
    <t>Broken WT donor site; alteration of WT donor site; most probably affecting splicing</t>
  </si>
  <si>
    <t>rs1553167415</t>
  </si>
  <si>
    <t>g.40091328C&gt;T</t>
  </si>
  <si>
    <t>Dozieres-Puyravel et al. 2020</t>
  </si>
  <si>
    <t>cln1.096</t>
  </si>
  <si>
    <t>c.646A&gt;G</t>
  </si>
  <si>
    <t>p.(Lys216Glu)</t>
  </si>
  <si>
    <t>probably damaging</t>
  </si>
  <si>
    <t>uncertain significance</t>
  </si>
  <si>
    <t>rs766163400</t>
  </si>
  <si>
    <t>g.40078640T&gt;C</t>
  </si>
  <si>
    <t>Itagaki et al. 2018</t>
  </si>
  <si>
    <t>cln1.097</t>
  </si>
  <si>
    <t>c.217G&gt;T</t>
  </si>
  <si>
    <t xml:space="preserve"> p.(Gly73Trp)</t>
  </si>
  <si>
    <t>g.40092415C&gt;A</t>
  </si>
  <si>
    <t>Di Fruscio et al. 2015</t>
  </si>
  <si>
    <t>cln1.098</t>
  </si>
  <si>
    <t>c.547G&gt;T</t>
  </si>
  <si>
    <t xml:space="preserve"> p.(Ala183Ser)</t>
  </si>
  <si>
    <t>possibly damaging</t>
  </si>
  <si>
    <t>g.40080477C&gt;A</t>
  </si>
  <si>
    <t>cln1.099</t>
  </si>
  <si>
    <t>c.175_177del</t>
  </si>
  <si>
    <t>p.(Glu59del)</t>
  </si>
  <si>
    <t>g.40092456_40092458del</t>
  </si>
  <si>
    <t>Ozono et al. 2018</t>
  </si>
  <si>
    <t>cln1.100</t>
  </si>
  <si>
    <t>c.516_523dup</t>
  </si>
  <si>
    <t>p.(Val175AlafsTer19)</t>
  </si>
  <si>
    <t>g.40089423_40089430dup</t>
  </si>
  <si>
    <t>cln1.101</t>
  </si>
  <si>
    <t>c.280A&gt;C</t>
  </si>
  <si>
    <t>p.(Thr94Pro)</t>
  </si>
  <si>
    <t>g.40092127T&gt;G</t>
  </si>
  <si>
    <t>Zhou et al. 2024</t>
  </si>
  <si>
    <t>Article in Chinese</t>
  </si>
  <si>
    <t>cln1.102</t>
  </si>
  <si>
    <t>c.124+3del</t>
  </si>
  <si>
    <t>new donor splice site; broken WT donor site; most probably affecting splicing</t>
  </si>
  <si>
    <t>g.40097112del</t>
  </si>
  <si>
    <t>c.124-124+3delG</t>
  </si>
  <si>
    <t>cln1.103</t>
  </si>
  <si>
    <t>c.902T&gt;A</t>
  </si>
  <si>
    <t>p.(Ile301Asn)</t>
  </si>
  <si>
    <t>g.40074080A&gt;T</t>
  </si>
  <si>
    <t xml:space="preserve">Saleh et al. 2024 </t>
  </si>
  <si>
    <t>Pre-proof: https://doi.org/10.1016/j.pediatrneurol.2024.03.004</t>
  </si>
  <si>
    <t>cln1.104</t>
  </si>
  <si>
    <t>c.350G&gt;A</t>
  </si>
  <si>
    <t>p.(Gly117Glu)</t>
  </si>
  <si>
    <t>rs1648432406</t>
  </si>
  <si>
    <t>g.40092057C&gt;T</t>
  </si>
  <si>
    <t xml:space="preserve">Recommended Mutation nomenclature followed (http://varnomen.hgvs.org/recommendations/general/). </t>
  </si>
  <si>
    <t>Polyphen and/or SIFT used to predict functional effects</t>
  </si>
  <si>
    <t>NA - not available or not applicable</t>
  </si>
  <si>
    <t>updated Apr-24</t>
  </si>
  <si>
    <t>Number of mutations</t>
  </si>
  <si>
    <t xml:space="preserve">Count of mutation types </t>
  </si>
  <si>
    <t>Other mutation information</t>
  </si>
  <si>
    <t>ClinVar classification</t>
  </si>
  <si>
    <t>Exon/Intron</t>
  </si>
  <si>
    <t>Intron 04</t>
  </si>
  <si>
    <t>&gt;one intron/exon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</si>
</sst>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ptos Narrow"/>
      <charset val="1"/>
    </font>
    <font>
      <sz val="11"/>
      <color rgb="FF494949"/>
      <name val="Open Sans"/>
      <charset val="1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top"/>
    </xf>
    <xf numFmtId="0" fontId="3" fillId="0" borderId="0" xfId="1" applyAlignment="1" applyProtection="1">
      <alignment horizontal="center" vertical="top"/>
    </xf>
    <xf numFmtId="49" fontId="3" fillId="0" borderId="0" xfId="1" applyNumberFormat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0" borderId="0" xfId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1" applyAlignment="1" applyProtection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vertical="top" wrapText="1"/>
    </xf>
  </cellXfs>
  <cellStyles count="14">
    <cellStyle name="Followed Hyperlink" xfId="13" builtinId="9" hidden="1"/>
    <cellStyle name="Followed Hyperlink" xfId="12" builtinId="9" hidden="1"/>
    <cellStyle name="Followed Hyperlink" xfId="10" builtinId="9" hidden="1"/>
    <cellStyle name="Followed Hyperlink" xfId="11" builtinId="9" hidden="1"/>
    <cellStyle name="Followed Hyperlink" xfId="6" builtinId="9" hidden="1"/>
    <cellStyle name="Followed Hyperlink" xfId="7" builtinId="9" hidden="1"/>
    <cellStyle name="Followed Hyperlink" xfId="9" builtinId="9" hidden="1"/>
    <cellStyle name="Followed Hyperlink" xfId="8" builtinId="9" hidden="1"/>
    <cellStyle name="Hyperlink" xfId="1" builtinId="8"/>
    <cellStyle name="Normal" xfId="0" builtinId="0"/>
    <cellStyle name="Normal 2" xfId="3" xr:uid="{00000000-0005-0000-0000-00000A000000}"/>
    <cellStyle name="Normal 3" xfId="4" xr:uid="{00000000-0005-0000-0000-00000B000000}"/>
    <cellStyle name="Normal 4" xfId="2" xr:uid="{00000000-0005-0000-0000-00000C000000}"/>
    <cellStyle name="Normal 5" xfId="5" xr:uid="{00000000-0005-0000-0000-00000D000000}"/>
  </cellStyles>
  <dxfs count="16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  <protection locked="1" hidden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wrapText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EA86921-C0AC-4752-BBA8-FEC231F92EFF}" name="Table4" displayName="Table4" ref="A9:N112" totalsRowShown="0" headerRowDxfId="15" dataDxfId="14">
  <autoFilter ref="A9:N112" xr:uid="{5EA86921-C0AC-4752-BBA8-FEC231F92EFF}"/>
  <sortState xmlns:xlrd2="http://schemas.microsoft.com/office/spreadsheetml/2017/richdata2" ref="A10:N112">
    <sortCondition ref="A9:A112"/>
  </sortState>
  <tableColumns count="14">
    <tableColumn id="1" xr3:uid="{4ECF0FA0-3165-4870-9ED3-40A71B452846}" name="Identifier" dataDxfId="13"/>
    <tableColumn id="2" xr3:uid="{FBE53B28-E5DF-4FAF-A02A-A5FF6527A57A}" name="Location" dataDxfId="12"/>
    <tableColumn id="3" xr3:uid="{9F5956FF-8518-4ED7-A233-0E8BCE3C3394}" name="Nucleotide change" dataDxfId="11"/>
    <tableColumn id="4" xr3:uid="{51583872-5D12-4D78-9723-5AB118CCC4E0}" name="Amino acid change" dataDxfId="10"/>
    <tableColumn id="5" xr3:uid="{9FAC5EEE-7629-4EDD-AA5D-E1AE4402463F}" name="Type of Mutation - DNA" dataDxfId="9"/>
    <tableColumn id="6" xr3:uid="{058E4047-1584-4FD9-97AD-A4E054CC44FB}" name="Additional mutation information" dataDxfId="8"/>
    <tableColumn id="7" xr3:uid="{E559FB20-F39E-4FB1-8C71-CB2A027C587C}" name="Predicted functional effect" dataDxfId="7"/>
    <tableColumn id="9" xr3:uid="{1CF72741-5593-48C6-8843-CDDABA2087B9}" name="clinvar classification" dataDxfId="6"/>
    <tableColumn id="10" xr3:uid="{B16043D4-D6DA-4494-A337-68878AAEF747}" name="rs number" dataDxfId="5"/>
    <tableColumn id="11" xr3:uid="{98B65BBF-4416-4F06-8BA9-16849CC67C7E}" name="contig position (GRCh38.p7)" dataDxfId="4"/>
    <tableColumn id="12" xr3:uid="{ECFEE91B-9B18-4545-8FAA-9BCC37923E59}" name="PMID" dataDxfId="3" dataCellStyle="Hyperlink"/>
    <tableColumn id="13" xr3:uid="{4237F65E-66DB-4E7D-9449-EE1BFD86931C}" name="References" dataDxfId="2"/>
    <tableColumn id="14" xr3:uid="{B298DD16-D4C4-49E5-984A-7755DD1D9311}" name="Original description" dataDxfId="1"/>
    <tableColumn id="15" xr3:uid="{5BF9A1A2-08A3-45AF-8400-B606E492A3F8}" name="Others not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cbi.nlm.nih.gov/pubmed?term=10679943" TargetMode="External"/><Relationship Id="rId21" Type="http://schemas.openxmlformats.org/officeDocument/2006/relationships/hyperlink" Target="http://www.ncbi.nlm.nih.gov/pubmed?term=9425237" TargetMode="External"/><Relationship Id="rId34" Type="http://schemas.openxmlformats.org/officeDocument/2006/relationships/hyperlink" Target="http://www.ncbi.nlm.nih.gov/pubmed?term=21990111" TargetMode="External"/><Relationship Id="rId42" Type="http://schemas.openxmlformats.org/officeDocument/2006/relationships/hyperlink" Target="http://www.ncbi.nlm.nih.gov/pubmed?term=21990111" TargetMode="External"/><Relationship Id="rId47" Type="http://schemas.openxmlformats.org/officeDocument/2006/relationships/hyperlink" Target="http://www.ncbi.nlm.nih.gov/pubmed/25205113" TargetMode="External"/><Relationship Id="rId50" Type="http://schemas.openxmlformats.org/officeDocument/2006/relationships/hyperlink" Target="http://www.ncbi.nlm.nih.gov/pubmed?term=9664077" TargetMode="External"/><Relationship Id="rId55" Type="http://schemas.openxmlformats.org/officeDocument/2006/relationships/hyperlink" Target="http://www.ncbi.nlm.nih.gov/pubmed?term=10679943" TargetMode="External"/><Relationship Id="rId63" Type="http://schemas.openxmlformats.org/officeDocument/2006/relationships/hyperlink" Target="http://www.ncbi.nlm.nih.gov/nuccore/NG_009192.1" TargetMode="External"/><Relationship Id="rId7" Type="http://schemas.openxmlformats.org/officeDocument/2006/relationships/hyperlink" Target="http://www.ncbi.nlm.nih.gov/pubmed?term=19302939" TargetMode="External"/><Relationship Id="rId2" Type="http://schemas.openxmlformats.org/officeDocument/2006/relationships/hyperlink" Target="http://www.ncbi.nlm.nih.gov/pubmed?term=21491624" TargetMode="External"/><Relationship Id="rId16" Type="http://schemas.openxmlformats.org/officeDocument/2006/relationships/hyperlink" Target="http://www.ncbi.nlm.nih.gov/pubmed?term=10649502" TargetMode="External"/><Relationship Id="rId29" Type="http://schemas.openxmlformats.org/officeDocument/2006/relationships/hyperlink" Target="http://www.ncbi.nlm.nih.gov/pubmed?term=9664077" TargetMode="External"/><Relationship Id="rId11" Type="http://schemas.openxmlformats.org/officeDocument/2006/relationships/hyperlink" Target="http://www.ncbi.nlm.nih.gov/pubmed?term=10679943" TargetMode="External"/><Relationship Id="rId24" Type="http://schemas.openxmlformats.org/officeDocument/2006/relationships/hyperlink" Target="http://www.ncbi.nlm.nih.gov/pubmed?term=9664077" TargetMode="External"/><Relationship Id="rId32" Type="http://schemas.openxmlformats.org/officeDocument/2006/relationships/hyperlink" Target="http://www.ncbi.nlm.nih.gov/pubmed?term=9664077" TargetMode="External"/><Relationship Id="rId37" Type="http://schemas.openxmlformats.org/officeDocument/2006/relationships/hyperlink" Target="http://www.ncbi.nlm.nih.gov/pubmed?term=21990111" TargetMode="External"/><Relationship Id="rId40" Type="http://schemas.openxmlformats.org/officeDocument/2006/relationships/hyperlink" Target="http://www.ncbi.nlm.nih.gov/pubmed?term=21990111" TargetMode="External"/><Relationship Id="rId45" Type="http://schemas.openxmlformats.org/officeDocument/2006/relationships/hyperlink" Target="http://www.ncbi.nlm.nih.gov/pubmed?term=21990111" TargetMode="External"/><Relationship Id="rId53" Type="http://schemas.openxmlformats.org/officeDocument/2006/relationships/hyperlink" Target="http://www.ncbi.nlm.nih.gov/pubmed?term=9664077" TargetMode="External"/><Relationship Id="rId58" Type="http://schemas.openxmlformats.org/officeDocument/2006/relationships/hyperlink" Target="https://www.ncbi.nlm.nih.gov/snp/rs1349528345" TargetMode="External"/><Relationship Id="rId66" Type="http://schemas.openxmlformats.org/officeDocument/2006/relationships/table" Target="../tables/table1.xml"/><Relationship Id="rId5" Type="http://schemas.openxmlformats.org/officeDocument/2006/relationships/hyperlink" Target="http://www.ncbi.nlm.nih.gov/pubmed?term=17044973" TargetMode="External"/><Relationship Id="rId61" Type="http://schemas.openxmlformats.org/officeDocument/2006/relationships/hyperlink" Target="https://www.ncbi.nlm.nih.gov/pmc/articles/PMC6292089/" TargetMode="External"/><Relationship Id="rId19" Type="http://schemas.openxmlformats.org/officeDocument/2006/relationships/hyperlink" Target="http://www.ncbi.nlm.nih.gov/pubmed?term=7637805" TargetMode="External"/><Relationship Id="rId14" Type="http://schemas.openxmlformats.org/officeDocument/2006/relationships/hyperlink" Target="http://www.ncbi.nlm.nih.gov/pubmed/19793312" TargetMode="External"/><Relationship Id="rId22" Type="http://schemas.openxmlformats.org/officeDocument/2006/relationships/hyperlink" Target="http://www.ncbi.nlm.nih.gov/pubmed?term=10679943" TargetMode="External"/><Relationship Id="rId27" Type="http://schemas.openxmlformats.org/officeDocument/2006/relationships/hyperlink" Target="http://www.ncbi.nlm.nih.gov/pubmed?term=9664077" TargetMode="External"/><Relationship Id="rId30" Type="http://schemas.openxmlformats.org/officeDocument/2006/relationships/hyperlink" Target="http://www.ncbi.nlm.nih.gov/pubmed?term=9664077" TargetMode="External"/><Relationship Id="rId35" Type="http://schemas.openxmlformats.org/officeDocument/2006/relationships/hyperlink" Target="http://www.ncbi.nlm.nih.gov/pubmed?term=21990111" TargetMode="External"/><Relationship Id="rId43" Type="http://schemas.openxmlformats.org/officeDocument/2006/relationships/hyperlink" Target="http://www.ncbi.nlm.nih.gov/pubmed?term=21990111" TargetMode="External"/><Relationship Id="rId48" Type="http://schemas.openxmlformats.org/officeDocument/2006/relationships/hyperlink" Target="http://www.ncbi.nlm.nih.gov/pubmed/22387303" TargetMode="External"/><Relationship Id="rId56" Type="http://schemas.openxmlformats.org/officeDocument/2006/relationships/hyperlink" Target="https://www.ncbi.nlm.nih.gov/pubmed/26510000" TargetMode="External"/><Relationship Id="rId64" Type="http://schemas.openxmlformats.org/officeDocument/2006/relationships/hyperlink" Target="https://www.ncbi.nlm.nih.gov/nuccore/NM_000310" TargetMode="External"/><Relationship Id="rId8" Type="http://schemas.openxmlformats.org/officeDocument/2006/relationships/hyperlink" Target="http://www.ncbi.nlm.nih.gov/pubmed?term=21990111" TargetMode="External"/><Relationship Id="rId51" Type="http://schemas.openxmlformats.org/officeDocument/2006/relationships/hyperlink" Target="http://www.ncbi.nlm.nih.gov/pubmed?term=9664077" TargetMode="External"/><Relationship Id="rId3" Type="http://schemas.openxmlformats.org/officeDocument/2006/relationships/hyperlink" Target="http://www.ncbi.nlm.nih.gov/pubmed?term=10649502" TargetMode="External"/><Relationship Id="rId12" Type="http://schemas.openxmlformats.org/officeDocument/2006/relationships/hyperlink" Target="http://www.ncbi.nlm.nih.gov/pubmed?term=10679943" TargetMode="External"/><Relationship Id="rId17" Type="http://schemas.openxmlformats.org/officeDocument/2006/relationships/hyperlink" Target="http://www.ncbi.nlm.nih.gov/pubmed/11589012" TargetMode="External"/><Relationship Id="rId25" Type="http://schemas.openxmlformats.org/officeDocument/2006/relationships/hyperlink" Target="http://www.ncbi.nlm.nih.gov/pubmed?term=10679943" TargetMode="External"/><Relationship Id="rId33" Type="http://schemas.openxmlformats.org/officeDocument/2006/relationships/hyperlink" Target="http://www.ncbi.nlm.nih.gov/pubmed?term=9664077" TargetMode="External"/><Relationship Id="rId38" Type="http://schemas.openxmlformats.org/officeDocument/2006/relationships/hyperlink" Target="http://www.ncbi.nlm.nih.gov/pubmed?term=21990111" TargetMode="External"/><Relationship Id="rId46" Type="http://schemas.openxmlformats.org/officeDocument/2006/relationships/hyperlink" Target="http://www.ncbi.nlm.nih.gov/pubmed?term=21990111" TargetMode="External"/><Relationship Id="rId59" Type="http://schemas.openxmlformats.org/officeDocument/2006/relationships/hyperlink" Target="https://www.ncbi.nlm.nih.gov/pmc/articles/PMC6292089/" TargetMode="External"/><Relationship Id="rId20" Type="http://schemas.openxmlformats.org/officeDocument/2006/relationships/hyperlink" Target="http://www.ncbi.nlm.nih.gov/pubmed?term=7637805" TargetMode="External"/><Relationship Id="rId41" Type="http://schemas.openxmlformats.org/officeDocument/2006/relationships/hyperlink" Target="http://www.ncbi.nlm.nih.gov/pubmed?term=21990111" TargetMode="External"/><Relationship Id="rId54" Type="http://schemas.openxmlformats.org/officeDocument/2006/relationships/hyperlink" Target="http://www.ncbi.nlm.nih.gov/pubmed?term=9425237" TargetMode="External"/><Relationship Id="rId62" Type="http://schemas.openxmlformats.org/officeDocument/2006/relationships/hyperlink" Target="http://www.ncbi.nlm.nih.gov/gene/5538" TargetMode="External"/><Relationship Id="rId1" Type="http://schemas.openxmlformats.org/officeDocument/2006/relationships/hyperlink" Target="http://www.ncbi.nlm.nih.gov/pubmed?term=17388982" TargetMode="External"/><Relationship Id="rId6" Type="http://schemas.openxmlformats.org/officeDocument/2006/relationships/hyperlink" Target="http://www.ncbi.nlm.nih.gov/pubmed?term=17044973" TargetMode="External"/><Relationship Id="rId15" Type="http://schemas.openxmlformats.org/officeDocument/2006/relationships/hyperlink" Target="http://www.ncbi.nlm.nih.gov/pubmed/11506414" TargetMode="External"/><Relationship Id="rId23" Type="http://schemas.openxmlformats.org/officeDocument/2006/relationships/hyperlink" Target="http://www.ncbi.nlm.nih.gov/pubmed?term=10679943" TargetMode="External"/><Relationship Id="rId28" Type="http://schemas.openxmlformats.org/officeDocument/2006/relationships/hyperlink" Target="http://www.ncbi.nlm.nih.gov/pubmed?term=9664077" TargetMode="External"/><Relationship Id="rId36" Type="http://schemas.openxmlformats.org/officeDocument/2006/relationships/hyperlink" Target="http://www.ncbi.nlm.nih.gov/pubmed?term=21990111" TargetMode="External"/><Relationship Id="rId49" Type="http://schemas.openxmlformats.org/officeDocument/2006/relationships/hyperlink" Target="http://www.ncbi.nlm.nih.gov/pubmed/22387303" TargetMode="External"/><Relationship Id="rId57" Type="http://schemas.openxmlformats.org/officeDocument/2006/relationships/hyperlink" Target="https://www.ncbi.nlm.nih.gov/pubmed/26846731" TargetMode="External"/><Relationship Id="rId10" Type="http://schemas.openxmlformats.org/officeDocument/2006/relationships/hyperlink" Target="http://www.ncbi.nlm.nih.gov/pubmed?term=9425237" TargetMode="External"/><Relationship Id="rId31" Type="http://schemas.openxmlformats.org/officeDocument/2006/relationships/hyperlink" Target="http://www.ncbi.nlm.nih.gov/pubmed?term=9664077" TargetMode="External"/><Relationship Id="rId44" Type="http://schemas.openxmlformats.org/officeDocument/2006/relationships/hyperlink" Target="http://www.ncbi.nlm.nih.gov/pubmed?term=21990111" TargetMode="External"/><Relationship Id="rId52" Type="http://schemas.openxmlformats.org/officeDocument/2006/relationships/hyperlink" Target="http://www.ncbi.nlm.nih.gov/pubmed?term=9664077" TargetMode="External"/><Relationship Id="rId60" Type="http://schemas.openxmlformats.org/officeDocument/2006/relationships/hyperlink" Target="https://www.ncbi.nlm.nih.gov/pmc/articles/PMC6292089/" TargetMode="External"/><Relationship Id="rId65" Type="http://schemas.openxmlformats.org/officeDocument/2006/relationships/hyperlink" Target="http://www.ncbi.nlm.nih.gov/protein/NP_000301.1" TargetMode="External"/><Relationship Id="rId4" Type="http://schemas.openxmlformats.org/officeDocument/2006/relationships/hyperlink" Target="http://www.ncbi.nlm.nih.gov/pubmed?term=11589012" TargetMode="External"/><Relationship Id="rId9" Type="http://schemas.openxmlformats.org/officeDocument/2006/relationships/hyperlink" Target="http://www.ncbi.nlm.nih.gov/pubmed?term=9425237" TargetMode="External"/><Relationship Id="rId13" Type="http://schemas.openxmlformats.org/officeDocument/2006/relationships/hyperlink" Target="http://www.ncbi.nlm.nih.gov/pubmed?term=9571187" TargetMode="External"/><Relationship Id="rId18" Type="http://schemas.openxmlformats.org/officeDocument/2006/relationships/hyperlink" Target="http://www.ncbi.nlm.nih.gov/pubmed?term=12382155" TargetMode="External"/><Relationship Id="rId39" Type="http://schemas.openxmlformats.org/officeDocument/2006/relationships/hyperlink" Target="http://www.ncbi.nlm.nih.gov/pubmed?term=21990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4A8E-2082-4CE2-B6DA-AAEDE7FC48FA}">
  <dimension ref="A1:N130"/>
  <sheetViews>
    <sheetView zoomScale="75" zoomScaleNormal="75" workbookViewId="0">
      <selection activeCell="I97" sqref="I97"/>
    </sheetView>
    <sheetView tabSelected="1" topLeftCell="A33" workbookViewId="1">
      <selection activeCell="D33" sqref="D33"/>
    </sheetView>
  </sheetViews>
  <sheetFormatPr defaultColWidth="9.140625" defaultRowHeight="15"/>
  <cols>
    <col min="1" max="1" width="10.85546875" style="1" customWidth="1"/>
    <col min="2" max="2" width="10.28515625" style="8" customWidth="1"/>
    <col min="3" max="3" width="14.85546875" style="8" customWidth="1"/>
    <col min="4" max="4" width="18.7109375" style="8" customWidth="1"/>
    <col min="5" max="5" width="19.85546875" style="8" customWidth="1"/>
    <col min="6" max="6" width="20.85546875" style="3" customWidth="1"/>
    <col min="7" max="7" width="19" style="3" customWidth="1"/>
    <col min="8" max="8" width="21.7109375" style="8" customWidth="1"/>
    <col min="9" max="9" width="16.140625" style="8" customWidth="1"/>
    <col min="10" max="10" width="23.42578125" style="8" bestFit="1" customWidth="1"/>
    <col min="11" max="11" width="19.5703125" style="8" bestFit="1" customWidth="1"/>
    <col min="12" max="12" width="19.85546875" style="1" customWidth="1"/>
    <col min="13" max="13" width="36.85546875" style="1" customWidth="1"/>
    <col min="14" max="14" width="40.42578125" style="1" customWidth="1"/>
    <col min="15" max="15" width="20.85546875" style="1" customWidth="1"/>
    <col min="16" max="16384" width="9.140625" style="1"/>
  </cols>
  <sheetData>
    <row r="1" spans="1:14" ht="14.45" customHeight="1">
      <c r="A1" s="38" t="s">
        <v>0</v>
      </c>
      <c r="B1" s="38"/>
      <c r="C1" s="38"/>
      <c r="D1" s="25">
        <v>5538</v>
      </c>
      <c r="E1" s="24"/>
      <c r="F1" s="8" t="s">
        <v>1</v>
      </c>
      <c r="G1" s="24"/>
    </row>
    <row r="2" spans="1:14" ht="14.45" customHeight="1">
      <c r="A2" s="38" t="s">
        <v>2</v>
      </c>
      <c r="B2" s="38"/>
      <c r="C2" s="38"/>
      <c r="D2" s="24" t="s">
        <v>3</v>
      </c>
      <c r="E2" s="24"/>
      <c r="F2" s="34" t="s">
        <v>4</v>
      </c>
      <c r="G2" s="24"/>
    </row>
    <row r="3" spans="1:14" ht="14.45" customHeight="1">
      <c r="A3" s="38" t="s">
        <v>5</v>
      </c>
      <c r="B3" s="38"/>
      <c r="C3" s="38"/>
      <c r="D3" s="6" t="s">
        <v>6</v>
      </c>
      <c r="E3" s="26" t="s">
        <v>7</v>
      </c>
      <c r="F3" s="34" t="s">
        <v>8</v>
      </c>
      <c r="G3" s="24"/>
    </row>
    <row r="4" spans="1:14" ht="14.45" customHeight="1">
      <c r="A4" s="39" t="s">
        <v>9</v>
      </c>
      <c r="B4" s="38"/>
      <c r="C4" s="38"/>
      <c r="D4" s="6" t="s">
        <v>10</v>
      </c>
      <c r="E4" s="26" t="s">
        <v>11</v>
      </c>
      <c r="F4" s="34" t="s">
        <v>12</v>
      </c>
      <c r="G4" s="24"/>
    </row>
    <row r="5" spans="1:14" ht="14.45" customHeight="1">
      <c r="A5" s="38" t="s">
        <v>13</v>
      </c>
      <c r="B5" s="38"/>
      <c r="C5" s="38"/>
      <c r="D5" s="6" t="s">
        <v>14</v>
      </c>
      <c r="E5" s="26" t="s">
        <v>15</v>
      </c>
      <c r="F5" s="34" t="s">
        <v>16</v>
      </c>
      <c r="G5" s="24"/>
    </row>
    <row r="6" spans="1:14" ht="14.45" customHeight="1">
      <c r="E6" s="24"/>
      <c r="F6" s="34" t="s">
        <v>17</v>
      </c>
      <c r="G6" s="24"/>
      <c r="H6" s="6"/>
      <c r="I6" s="26"/>
    </row>
    <row r="7" spans="1:14" ht="14.45" customHeight="1">
      <c r="E7" s="24"/>
      <c r="F7" s="27"/>
      <c r="G7" s="24"/>
      <c r="H7" s="6"/>
      <c r="I7" s="26"/>
    </row>
    <row r="9" spans="1:14" s="3" customFormat="1" ht="30">
      <c r="A9" s="3" t="s">
        <v>18</v>
      </c>
      <c r="B9" s="3" t="s">
        <v>19</v>
      </c>
      <c r="C9" s="3" t="s">
        <v>20</v>
      </c>
      <c r="D9" s="3" t="s">
        <v>21</v>
      </c>
      <c r="E9" s="3" t="s">
        <v>22</v>
      </c>
      <c r="F9" s="3" t="s">
        <v>23</v>
      </c>
      <c r="G9" s="3" t="s">
        <v>24</v>
      </c>
      <c r="H9" s="3" t="s">
        <v>25</v>
      </c>
      <c r="I9" s="3" t="s">
        <v>26</v>
      </c>
      <c r="J9" s="3" t="s">
        <v>27</v>
      </c>
      <c r="K9" s="3" t="s">
        <v>28</v>
      </c>
      <c r="L9" s="3" t="s">
        <v>29</v>
      </c>
      <c r="M9" s="3" t="s">
        <v>30</v>
      </c>
      <c r="N9" s="3" t="s">
        <v>31</v>
      </c>
    </row>
    <row r="10" spans="1:14" ht="60">
      <c r="A10" s="1" t="s">
        <v>32</v>
      </c>
      <c r="B10" s="8" t="s">
        <v>33</v>
      </c>
      <c r="C10" s="8" t="s">
        <v>34</v>
      </c>
      <c r="D10" s="8" t="s">
        <v>35</v>
      </c>
      <c r="E10" s="8" t="s">
        <v>36</v>
      </c>
      <c r="F10" s="8" t="s">
        <v>37</v>
      </c>
      <c r="G10" s="8" t="s">
        <v>38</v>
      </c>
      <c r="H10" s="8" t="s">
        <v>39</v>
      </c>
      <c r="I10" s="8" t="s">
        <v>40</v>
      </c>
      <c r="J10" s="8">
        <v>40091398</v>
      </c>
      <c r="K10" s="5">
        <v>7637805</v>
      </c>
      <c r="L10" s="2" t="s">
        <v>41</v>
      </c>
      <c r="M10" s="2"/>
      <c r="N10" s="2" t="s">
        <v>42</v>
      </c>
    </row>
    <row r="11" spans="1:14">
      <c r="A11" s="1" t="s">
        <v>43</v>
      </c>
      <c r="B11" s="8" t="s">
        <v>44</v>
      </c>
      <c r="C11" s="8" t="s">
        <v>45</v>
      </c>
      <c r="D11" s="8" t="s">
        <v>46</v>
      </c>
      <c r="E11" s="8" t="s">
        <v>36</v>
      </c>
      <c r="F11" s="8" t="s">
        <v>47</v>
      </c>
      <c r="G11" s="8" t="s">
        <v>48</v>
      </c>
      <c r="H11" s="8" t="s">
        <v>49</v>
      </c>
      <c r="I11" s="8" t="s">
        <v>50</v>
      </c>
      <c r="J11" s="8">
        <v>40092469</v>
      </c>
      <c r="K11" s="5">
        <v>7637805</v>
      </c>
      <c r="L11" s="2" t="s">
        <v>41</v>
      </c>
      <c r="M11" s="2"/>
      <c r="N11" s="2"/>
    </row>
    <row r="12" spans="1:14">
      <c r="A12" s="1" t="s">
        <v>51</v>
      </c>
      <c r="B12" s="8" t="s">
        <v>52</v>
      </c>
      <c r="C12" s="3" t="s">
        <v>53</v>
      </c>
      <c r="D12" s="8" t="s">
        <v>54</v>
      </c>
      <c r="E12" s="8" t="s">
        <v>55</v>
      </c>
      <c r="F12" s="8" t="s">
        <v>48</v>
      </c>
      <c r="G12" s="8" t="s">
        <v>48</v>
      </c>
      <c r="H12" s="8" t="s">
        <v>48</v>
      </c>
      <c r="I12" s="8" t="s">
        <v>48</v>
      </c>
      <c r="J12" s="8">
        <v>40073531</v>
      </c>
      <c r="K12" s="3">
        <v>11589012</v>
      </c>
      <c r="L12" s="2" t="s">
        <v>56</v>
      </c>
      <c r="M12" s="2" t="s">
        <v>57</v>
      </c>
      <c r="N12" s="2"/>
    </row>
    <row r="13" spans="1:14" ht="30">
      <c r="A13" s="1" t="s">
        <v>58</v>
      </c>
      <c r="B13" s="8" t="s">
        <v>44</v>
      </c>
      <c r="C13" s="8" t="s">
        <v>59</v>
      </c>
      <c r="D13" s="8" t="s">
        <v>60</v>
      </c>
      <c r="E13" s="8" t="s">
        <v>36</v>
      </c>
      <c r="F13" s="8" t="s">
        <v>61</v>
      </c>
      <c r="G13" s="8" t="s">
        <v>62</v>
      </c>
      <c r="H13" s="8" t="s">
        <v>39</v>
      </c>
      <c r="I13" s="8" t="s">
        <v>63</v>
      </c>
      <c r="J13" s="8">
        <v>40092409</v>
      </c>
      <c r="K13" s="5">
        <v>9425237</v>
      </c>
      <c r="L13" s="2" t="s">
        <v>64</v>
      </c>
      <c r="M13" s="2"/>
      <c r="N13" s="2" t="s">
        <v>65</v>
      </c>
    </row>
    <row r="14" spans="1:14">
      <c r="A14" s="1" t="s">
        <v>66</v>
      </c>
      <c r="B14" s="8" t="s">
        <v>67</v>
      </c>
      <c r="C14" s="8" t="s">
        <v>68</v>
      </c>
      <c r="D14" s="8" t="s">
        <v>69</v>
      </c>
      <c r="E14" s="8" t="s">
        <v>36</v>
      </c>
      <c r="F14" s="8" t="s">
        <v>37</v>
      </c>
      <c r="G14" s="8" t="s">
        <v>38</v>
      </c>
      <c r="H14" s="8" t="s">
        <v>39</v>
      </c>
      <c r="I14" s="8" t="s">
        <v>70</v>
      </c>
      <c r="J14" s="8">
        <v>40092171</v>
      </c>
      <c r="K14" s="5">
        <v>9425237</v>
      </c>
      <c r="L14" s="2" t="s">
        <v>64</v>
      </c>
      <c r="M14" s="2"/>
      <c r="N14" s="2"/>
    </row>
    <row r="15" spans="1:14">
      <c r="A15" s="1" t="s">
        <v>71</v>
      </c>
      <c r="B15" s="8" t="s">
        <v>72</v>
      </c>
      <c r="C15" s="8" t="s">
        <v>73</v>
      </c>
      <c r="D15" s="8" t="s">
        <v>74</v>
      </c>
      <c r="E15" s="8" t="s">
        <v>36</v>
      </c>
      <c r="F15" s="8" t="s">
        <v>37</v>
      </c>
      <c r="G15" s="8" t="s">
        <v>38</v>
      </c>
      <c r="H15" s="8" t="s">
        <v>39</v>
      </c>
      <c r="I15" s="8" t="s">
        <v>75</v>
      </c>
      <c r="J15" s="8">
        <v>40078630</v>
      </c>
      <c r="K15" s="5">
        <v>9425237</v>
      </c>
      <c r="L15" s="2" t="s">
        <v>64</v>
      </c>
      <c r="M15" s="2"/>
      <c r="N15" s="2"/>
    </row>
    <row r="16" spans="1:14">
      <c r="A16" s="1" t="s">
        <v>76</v>
      </c>
      <c r="B16" s="8" t="s">
        <v>44</v>
      </c>
      <c r="C16" s="8" t="s">
        <v>77</v>
      </c>
      <c r="D16" s="8" t="s">
        <v>78</v>
      </c>
      <c r="E16" s="8" t="s">
        <v>79</v>
      </c>
      <c r="F16" s="8" t="s">
        <v>80</v>
      </c>
      <c r="G16" s="8" t="s">
        <v>48</v>
      </c>
      <c r="H16" s="8" t="s">
        <v>81</v>
      </c>
      <c r="I16" s="8" t="s">
        <v>82</v>
      </c>
      <c r="J16" s="8">
        <v>40092462</v>
      </c>
      <c r="K16" s="5">
        <v>9571187</v>
      </c>
      <c r="L16" s="2" t="s">
        <v>83</v>
      </c>
      <c r="M16" s="2"/>
      <c r="N16" s="2"/>
    </row>
    <row r="17" spans="1:14">
      <c r="A17" s="1" t="s">
        <v>84</v>
      </c>
      <c r="B17" s="8" t="s">
        <v>85</v>
      </c>
      <c r="C17" s="8" t="s">
        <v>86</v>
      </c>
      <c r="D17" s="8" t="s">
        <v>87</v>
      </c>
      <c r="E17" s="8" t="s">
        <v>36</v>
      </c>
      <c r="F17" s="8" t="s">
        <v>47</v>
      </c>
      <c r="G17" s="8" t="s">
        <v>48</v>
      </c>
      <c r="H17" s="8" t="s">
        <v>81</v>
      </c>
      <c r="I17" s="8" t="s">
        <v>88</v>
      </c>
      <c r="J17" s="8">
        <v>40097210</v>
      </c>
      <c r="K17" s="5">
        <v>9425237</v>
      </c>
      <c r="L17" s="2" t="s">
        <v>64</v>
      </c>
      <c r="M17" s="2"/>
      <c r="N17" s="2"/>
    </row>
    <row r="18" spans="1:14">
      <c r="A18" s="1" t="s">
        <v>89</v>
      </c>
      <c r="B18" s="8" t="s">
        <v>90</v>
      </c>
      <c r="C18" s="8" t="s">
        <v>91</v>
      </c>
      <c r="D18" s="8" t="s">
        <v>92</v>
      </c>
      <c r="E18" s="8" t="s">
        <v>36</v>
      </c>
      <c r="F18" s="8" t="s">
        <v>47</v>
      </c>
      <c r="G18" s="8" t="s">
        <v>48</v>
      </c>
      <c r="H18" s="8" t="s">
        <v>39</v>
      </c>
      <c r="I18" s="8" t="s">
        <v>93</v>
      </c>
      <c r="J18" s="8">
        <v>40089495</v>
      </c>
      <c r="K18" s="5">
        <v>9425237</v>
      </c>
      <c r="L18" s="2" t="s">
        <v>64</v>
      </c>
      <c r="M18" s="2"/>
      <c r="N18" s="2"/>
    </row>
    <row r="19" spans="1:14">
      <c r="A19" s="1" t="s">
        <v>94</v>
      </c>
      <c r="B19" s="8" t="s">
        <v>85</v>
      </c>
      <c r="C19" s="8" t="s">
        <v>95</v>
      </c>
      <c r="D19" s="8" t="s">
        <v>48</v>
      </c>
      <c r="E19" s="8" t="s">
        <v>36</v>
      </c>
      <c r="F19" s="8" t="s">
        <v>96</v>
      </c>
      <c r="G19" s="8" t="s">
        <v>48</v>
      </c>
      <c r="H19" s="8" t="s">
        <v>49</v>
      </c>
      <c r="I19" s="8" t="s">
        <v>97</v>
      </c>
      <c r="J19" s="8">
        <v>40097236</v>
      </c>
      <c r="K19" s="5">
        <v>9664077</v>
      </c>
      <c r="L19" s="2" t="s">
        <v>98</v>
      </c>
      <c r="M19" s="2"/>
      <c r="N19" s="2"/>
    </row>
    <row r="20" spans="1:14">
      <c r="A20" s="1" t="s">
        <v>99</v>
      </c>
      <c r="B20" s="8" t="s">
        <v>85</v>
      </c>
      <c r="C20" s="8" t="s">
        <v>100</v>
      </c>
      <c r="D20" s="8" t="s">
        <v>101</v>
      </c>
      <c r="E20" s="8" t="s">
        <v>36</v>
      </c>
      <c r="F20" s="8" t="s">
        <v>37</v>
      </c>
      <c r="G20" s="8" t="s">
        <v>38</v>
      </c>
      <c r="H20" s="8" t="s">
        <v>49</v>
      </c>
      <c r="I20" s="8" t="s">
        <v>102</v>
      </c>
      <c r="J20" s="8">
        <v>40097122</v>
      </c>
      <c r="K20" s="5">
        <v>9664077</v>
      </c>
      <c r="L20" s="2" t="s">
        <v>98</v>
      </c>
      <c r="M20" s="2"/>
      <c r="N20" s="2"/>
    </row>
    <row r="21" spans="1:14">
      <c r="A21" s="1" t="s">
        <v>103</v>
      </c>
      <c r="B21" s="8" t="s">
        <v>44</v>
      </c>
      <c r="C21" s="8" t="s">
        <v>104</v>
      </c>
      <c r="D21" s="8" t="s">
        <v>105</v>
      </c>
      <c r="E21" s="8" t="s">
        <v>36</v>
      </c>
      <c r="F21" s="8" t="s">
        <v>37</v>
      </c>
      <c r="G21" s="8" t="s">
        <v>38</v>
      </c>
      <c r="H21" s="8" t="s">
        <v>49</v>
      </c>
      <c r="I21" s="8" t="s">
        <v>106</v>
      </c>
      <c r="J21" s="8">
        <v>40092507</v>
      </c>
      <c r="K21" s="5">
        <v>9664077</v>
      </c>
      <c r="L21" s="2" t="s">
        <v>98</v>
      </c>
      <c r="M21" s="2"/>
      <c r="N21" s="2"/>
    </row>
    <row r="22" spans="1:14">
      <c r="A22" s="1" t="s">
        <v>107</v>
      </c>
      <c r="B22" s="8" t="s">
        <v>67</v>
      </c>
      <c r="C22" s="8" t="s">
        <v>108</v>
      </c>
      <c r="D22" s="8" t="s">
        <v>109</v>
      </c>
      <c r="E22" s="8" t="s">
        <v>36</v>
      </c>
      <c r="F22" s="8" t="s">
        <v>37</v>
      </c>
      <c r="G22" s="8" t="s">
        <v>38</v>
      </c>
      <c r="H22" s="8" t="s">
        <v>39</v>
      </c>
      <c r="I22" s="8" t="s">
        <v>110</v>
      </c>
      <c r="J22" s="8">
        <v>40092082</v>
      </c>
      <c r="K22" s="5">
        <v>9664077</v>
      </c>
      <c r="L22" s="2" t="s">
        <v>98</v>
      </c>
      <c r="M22" s="2"/>
      <c r="N22" s="2"/>
    </row>
    <row r="23" spans="1:14">
      <c r="A23" s="1" t="s">
        <v>111</v>
      </c>
      <c r="B23" s="8" t="s">
        <v>33</v>
      </c>
      <c r="C23" s="8" t="s">
        <v>112</v>
      </c>
      <c r="D23" s="8" t="s">
        <v>113</v>
      </c>
      <c r="E23" s="8" t="s">
        <v>55</v>
      </c>
      <c r="F23" s="8" t="s">
        <v>80</v>
      </c>
      <c r="G23" s="8" t="s">
        <v>48</v>
      </c>
      <c r="H23" s="8" t="s">
        <v>49</v>
      </c>
      <c r="I23" s="8" t="s">
        <v>114</v>
      </c>
      <c r="J23" s="8">
        <v>40091363</v>
      </c>
      <c r="K23" s="5">
        <v>9664077</v>
      </c>
      <c r="L23" s="2" t="s">
        <v>98</v>
      </c>
      <c r="M23" s="2"/>
      <c r="N23" s="2"/>
    </row>
    <row r="24" spans="1:14">
      <c r="A24" s="1" t="s">
        <v>115</v>
      </c>
      <c r="B24" s="8" t="s">
        <v>90</v>
      </c>
      <c r="C24" s="8" t="s">
        <v>116</v>
      </c>
      <c r="D24" s="8" t="s">
        <v>117</v>
      </c>
      <c r="E24" s="8" t="s">
        <v>36</v>
      </c>
      <c r="F24" s="8" t="s">
        <v>47</v>
      </c>
      <c r="G24" s="8" t="s">
        <v>48</v>
      </c>
      <c r="H24" s="8" t="s">
        <v>81</v>
      </c>
      <c r="I24" s="8" t="s">
        <v>118</v>
      </c>
      <c r="J24" s="8">
        <v>40089456</v>
      </c>
      <c r="K24" s="5">
        <v>9664077</v>
      </c>
      <c r="L24" s="2" t="s">
        <v>98</v>
      </c>
      <c r="M24" s="2"/>
      <c r="N24" s="2"/>
    </row>
    <row r="25" spans="1:14">
      <c r="A25" s="1" t="s">
        <v>119</v>
      </c>
      <c r="B25" s="8" t="s">
        <v>90</v>
      </c>
      <c r="C25" s="8" t="s">
        <v>120</v>
      </c>
      <c r="D25" s="8" t="s">
        <v>121</v>
      </c>
      <c r="E25" s="8" t="s">
        <v>36</v>
      </c>
      <c r="F25" s="8" t="s">
        <v>37</v>
      </c>
      <c r="G25" s="8" t="s">
        <v>38</v>
      </c>
      <c r="H25" s="8" t="s">
        <v>81</v>
      </c>
      <c r="I25" s="8" t="s">
        <v>122</v>
      </c>
      <c r="J25" s="8">
        <v>40089417</v>
      </c>
      <c r="K25" s="5">
        <v>9664077</v>
      </c>
      <c r="L25" s="2" t="s">
        <v>98</v>
      </c>
      <c r="M25" s="2"/>
      <c r="N25" s="2"/>
    </row>
    <row r="26" spans="1:14">
      <c r="A26" s="1" t="s">
        <v>123</v>
      </c>
      <c r="B26" s="8" t="s">
        <v>124</v>
      </c>
      <c r="C26" s="8" t="s">
        <v>125</v>
      </c>
      <c r="D26" s="8" t="s">
        <v>126</v>
      </c>
      <c r="E26" s="8" t="s">
        <v>36</v>
      </c>
      <c r="F26" s="8" t="s">
        <v>37</v>
      </c>
      <c r="G26" s="8" t="s">
        <v>38</v>
      </c>
      <c r="H26" s="8" t="s">
        <v>49</v>
      </c>
      <c r="I26" s="8" t="s">
        <v>127</v>
      </c>
      <c r="J26" s="8">
        <v>40080483</v>
      </c>
      <c r="K26" s="5">
        <v>9664077</v>
      </c>
      <c r="L26" s="2" t="s">
        <v>98</v>
      </c>
      <c r="M26" s="2"/>
      <c r="N26" s="2"/>
    </row>
    <row r="27" spans="1:14">
      <c r="A27" s="1" t="s">
        <v>128</v>
      </c>
      <c r="B27" s="8" t="s">
        <v>124</v>
      </c>
      <c r="C27" s="8" t="s">
        <v>129</v>
      </c>
      <c r="D27" s="8" t="s">
        <v>130</v>
      </c>
      <c r="E27" s="8" t="s">
        <v>36</v>
      </c>
      <c r="F27" s="8" t="s">
        <v>37</v>
      </c>
      <c r="G27" s="8" t="s">
        <v>38</v>
      </c>
      <c r="H27" s="8" t="s">
        <v>49</v>
      </c>
      <c r="I27" s="8" t="s">
        <v>131</v>
      </c>
      <c r="J27" s="8">
        <v>40080474</v>
      </c>
      <c r="K27" s="5">
        <v>9664077</v>
      </c>
      <c r="L27" s="2" t="s">
        <v>98</v>
      </c>
      <c r="M27" s="2"/>
      <c r="N27" s="2"/>
    </row>
    <row r="28" spans="1:14">
      <c r="A28" s="1" t="s">
        <v>132</v>
      </c>
      <c r="B28" s="8" t="s">
        <v>72</v>
      </c>
      <c r="C28" s="8" t="s">
        <v>133</v>
      </c>
      <c r="D28" s="8" t="s">
        <v>134</v>
      </c>
      <c r="E28" s="8" t="s">
        <v>55</v>
      </c>
      <c r="F28" s="8" t="s">
        <v>80</v>
      </c>
      <c r="G28" s="8" t="s">
        <v>48</v>
      </c>
      <c r="H28" s="8" t="s">
        <v>49</v>
      </c>
      <c r="I28" s="8" t="s">
        <v>135</v>
      </c>
      <c r="J28" s="8">
        <v>40078641</v>
      </c>
      <c r="K28" s="5">
        <v>9664077</v>
      </c>
      <c r="L28" s="2" t="s">
        <v>98</v>
      </c>
      <c r="M28" s="2"/>
      <c r="N28" s="2"/>
    </row>
    <row r="29" spans="1:14" ht="30">
      <c r="A29" s="1" t="s">
        <v>136</v>
      </c>
      <c r="B29" s="8" t="s">
        <v>137</v>
      </c>
      <c r="C29" s="8" t="s">
        <v>138</v>
      </c>
      <c r="D29" s="8" t="s">
        <v>48</v>
      </c>
      <c r="E29" s="8" t="s">
        <v>36</v>
      </c>
      <c r="F29" s="3" t="s">
        <v>139</v>
      </c>
      <c r="G29" s="3" t="s">
        <v>140</v>
      </c>
      <c r="H29" s="8" t="s">
        <v>81</v>
      </c>
      <c r="I29" s="8" t="s">
        <v>141</v>
      </c>
      <c r="J29" s="8">
        <v>40076915</v>
      </c>
      <c r="K29" s="5">
        <v>9664077</v>
      </c>
      <c r="L29" s="2" t="s">
        <v>98</v>
      </c>
      <c r="M29" s="2" t="s">
        <v>142</v>
      </c>
      <c r="N29" s="2"/>
    </row>
    <row r="30" spans="1:14">
      <c r="A30" s="1" t="s">
        <v>143</v>
      </c>
      <c r="B30" s="8" t="s">
        <v>144</v>
      </c>
      <c r="C30" s="8" t="s">
        <v>145</v>
      </c>
      <c r="D30" s="8" t="s">
        <v>146</v>
      </c>
      <c r="E30" s="8" t="s">
        <v>36</v>
      </c>
      <c r="F30" s="8" t="s">
        <v>37</v>
      </c>
      <c r="G30" s="8" t="s">
        <v>38</v>
      </c>
      <c r="H30" s="8" t="s">
        <v>49</v>
      </c>
      <c r="I30" s="8" t="s">
        <v>147</v>
      </c>
      <c r="J30" s="8">
        <v>40076901</v>
      </c>
      <c r="K30" s="5">
        <v>9664077</v>
      </c>
      <c r="L30" s="2" t="s">
        <v>98</v>
      </c>
      <c r="M30" s="2"/>
      <c r="N30" s="2"/>
    </row>
    <row r="31" spans="1:14">
      <c r="A31" s="1" t="s">
        <v>148</v>
      </c>
      <c r="B31" s="8" t="s">
        <v>144</v>
      </c>
      <c r="C31" s="8" t="s">
        <v>149</v>
      </c>
      <c r="D31" s="8" t="s">
        <v>150</v>
      </c>
      <c r="E31" s="8" t="s">
        <v>36</v>
      </c>
      <c r="F31" s="8" t="s">
        <v>37</v>
      </c>
      <c r="G31" s="8" t="s">
        <v>62</v>
      </c>
      <c r="H31" s="8" t="s">
        <v>49</v>
      </c>
      <c r="I31" s="8" t="s">
        <v>151</v>
      </c>
      <c r="J31" s="8">
        <v>40076891</v>
      </c>
      <c r="K31" s="5">
        <v>9664077</v>
      </c>
      <c r="L31" s="2" t="s">
        <v>98</v>
      </c>
      <c r="M31" s="2"/>
      <c r="N31" s="2"/>
    </row>
    <row r="32" spans="1:14">
      <c r="A32" s="1" t="s">
        <v>152</v>
      </c>
      <c r="B32" s="8" t="s">
        <v>153</v>
      </c>
      <c r="C32" s="8" t="s">
        <v>154</v>
      </c>
      <c r="D32" s="8" t="s">
        <v>155</v>
      </c>
      <c r="E32" s="8" t="s">
        <v>36</v>
      </c>
      <c r="F32" s="8" t="s">
        <v>47</v>
      </c>
      <c r="G32" s="8" t="s">
        <v>48</v>
      </c>
      <c r="H32" s="8" t="s">
        <v>49</v>
      </c>
      <c r="I32" s="8" t="s">
        <v>156</v>
      </c>
      <c r="J32" s="8">
        <v>40074094</v>
      </c>
      <c r="K32" s="5">
        <v>9664077</v>
      </c>
      <c r="L32" s="2" t="s">
        <v>98</v>
      </c>
      <c r="M32" s="2"/>
      <c r="N32" s="2"/>
    </row>
    <row r="33" spans="1:14" ht="30">
      <c r="A33" s="1" t="s">
        <v>157</v>
      </c>
      <c r="B33" s="8" t="s">
        <v>67</v>
      </c>
      <c r="C33" s="8" t="s">
        <v>158</v>
      </c>
      <c r="D33" s="3" t="s">
        <v>159</v>
      </c>
      <c r="E33" s="8" t="s">
        <v>36</v>
      </c>
      <c r="F33" s="8" t="s">
        <v>37</v>
      </c>
      <c r="G33" s="8" t="s">
        <v>38</v>
      </c>
      <c r="H33" s="8" t="s">
        <v>160</v>
      </c>
      <c r="I33" s="8" t="s">
        <v>161</v>
      </c>
      <c r="J33" s="8">
        <v>40092078</v>
      </c>
      <c r="K33" s="6">
        <v>30541466</v>
      </c>
      <c r="L33" s="2" t="s">
        <v>162</v>
      </c>
      <c r="M33" s="2"/>
      <c r="N33" s="2"/>
    </row>
    <row r="34" spans="1:14">
      <c r="A34" s="1" t="s">
        <v>163</v>
      </c>
      <c r="B34" s="8" t="s">
        <v>33</v>
      </c>
      <c r="C34" s="8" t="s">
        <v>164</v>
      </c>
      <c r="D34" s="8" t="s">
        <v>165</v>
      </c>
      <c r="E34" s="8" t="s">
        <v>36</v>
      </c>
      <c r="F34" s="8" t="s">
        <v>37</v>
      </c>
      <c r="G34" s="8" t="s">
        <v>166</v>
      </c>
      <c r="H34" s="8" t="s">
        <v>167</v>
      </c>
      <c r="I34" s="8" t="s">
        <v>168</v>
      </c>
      <c r="J34" s="8">
        <v>40091361</v>
      </c>
      <c r="K34" s="5">
        <v>21990111</v>
      </c>
      <c r="L34" s="2" t="s">
        <v>169</v>
      </c>
      <c r="M34" s="2" t="s">
        <v>170</v>
      </c>
      <c r="N34" s="32" t="s">
        <v>171</v>
      </c>
    </row>
    <row r="35" spans="1:14">
      <c r="A35" s="1" t="s">
        <v>172</v>
      </c>
      <c r="B35" s="8" t="s">
        <v>124</v>
      </c>
      <c r="C35" s="8" t="s">
        <v>173</v>
      </c>
      <c r="D35" s="8" t="s">
        <v>174</v>
      </c>
      <c r="E35" s="8" t="s">
        <v>36</v>
      </c>
      <c r="F35" s="8" t="s">
        <v>37</v>
      </c>
      <c r="G35" s="8" t="s">
        <v>62</v>
      </c>
      <c r="H35" s="8" t="s">
        <v>49</v>
      </c>
      <c r="I35" s="8" t="s">
        <v>127</v>
      </c>
      <c r="J35" s="8">
        <v>40080483</v>
      </c>
      <c r="K35" s="5">
        <v>19302939</v>
      </c>
      <c r="L35" s="2" t="s">
        <v>175</v>
      </c>
      <c r="M35" s="2"/>
      <c r="N35" s="2"/>
    </row>
    <row r="36" spans="1:14" ht="60">
      <c r="A36" s="1" t="s">
        <v>176</v>
      </c>
      <c r="B36" s="8" t="s">
        <v>67</v>
      </c>
      <c r="C36" s="8" t="s">
        <v>177</v>
      </c>
      <c r="D36" s="8" t="s">
        <v>178</v>
      </c>
      <c r="E36" s="8" t="s">
        <v>179</v>
      </c>
      <c r="F36" s="8" t="s">
        <v>55</v>
      </c>
      <c r="G36" s="8" t="s">
        <v>48</v>
      </c>
      <c r="H36" s="8" t="s">
        <v>49</v>
      </c>
      <c r="I36" s="8" t="s">
        <v>180</v>
      </c>
      <c r="J36" s="8">
        <v>40092149</v>
      </c>
      <c r="K36" s="5">
        <v>10679943</v>
      </c>
      <c r="L36" s="2" t="s">
        <v>181</v>
      </c>
      <c r="M36" s="2" t="s">
        <v>182</v>
      </c>
      <c r="N36" s="2"/>
    </row>
    <row r="37" spans="1:14">
      <c r="A37" s="1" t="s">
        <v>183</v>
      </c>
      <c r="B37" s="8" t="s">
        <v>67</v>
      </c>
      <c r="C37" s="8" t="s">
        <v>184</v>
      </c>
      <c r="D37" s="8" t="s">
        <v>185</v>
      </c>
      <c r="E37" s="8" t="s">
        <v>36</v>
      </c>
      <c r="F37" s="8" t="s">
        <v>37</v>
      </c>
      <c r="G37" s="8" t="s">
        <v>38</v>
      </c>
      <c r="H37" s="8" t="s">
        <v>39</v>
      </c>
      <c r="I37" s="8" t="s">
        <v>186</v>
      </c>
      <c r="J37" s="8">
        <v>40092054</v>
      </c>
      <c r="K37" s="5">
        <v>10649502</v>
      </c>
      <c r="L37" s="2" t="s">
        <v>187</v>
      </c>
      <c r="M37" s="2"/>
      <c r="N37" s="2"/>
    </row>
    <row r="38" spans="1:14">
      <c r="A38" s="1" t="s">
        <v>188</v>
      </c>
      <c r="B38" s="8" t="s">
        <v>153</v>
      </c>
      <c r="C38" s="8" t="s">
        <v>189</v>
      </c>
      <c r="D38" s="8" t="s">
        <v>190</v>
      </c>
      <c r="E38" s="8" t="s">
        <v>36</v>
      </c>
      <c r="F38" s="8" t="s">
        <v>47</v>
      </c>
      <c r="G38" s="8" t="s">
        <v>48</v>
      </c>
      <c r="H38" s="8" t="s">
        <v>49</v>
      </c>
      <c r="I38" s="8" t="s">
        <v>191</v>
      </c>
      <c r="J38" s="8">
        <v>40074111</v>
      </c>
      <c r="K38" s="5">
        <v>10649502</v>
      </c>
      <c r="L38" s="2" t="s">
        <v>187</v>
      </c>
      <c r="M38" s="2"/>
      <c r="N38" s="2"/>
    </row>
    <row r="39" spans="1:14" ht="30">
      <c r="A39" s="1" t="s">
        <v>192</v>
      </c>
      <c r="B39" s="8" t="s">
        <v>193</v>
      </c>
      <c r="C39" s="8" t="s">
        <v>194</v>
      </c>
      <c r="D39" s="8" t="s">
        <v>48</v>
      </c>
      <c r="E39" s="8" t="s">
        <v>36</v>
      </c>
      <c r="F39" s="3" t="s">
        <v>195</v>
      </c>
      <c r="G39" s="3" t="s">
        <v>140</v>
      </c>
      <c r="H39" s="8" t="s">
        <v>49</v>
      </c>
      <c r="I39" s="8" t="s">
        <v>196</v>
      </c>
      <c r="J39" s="8">
        <v>40092509</v>
      </c>
      <c r="K39" s="5">
        <v>10679943</v>
      </c>
      <c r="L39" s="2" t="s">
        <v>181</v>
      </c>
      <c r="M39" s="2" t="s">
        <v>197</v>
      </c>
      <c r="N39" s="2"/>
    </row>
    <row r="40" spans="1:14" ht="105">
      <c r="A40" s="1" t="s">
        <v>198</v>
      </c>
      <c r="B40" s="8" t="s">
        <v>44</v>
      </c>
      <c r="C40" s="28" t="s">
        <v>199</v>
      </c>
      <c r="D40" s="8" t="s">
        <v>200</v>
      </c>
      <c r="E40" s="8" t="s">
        <v>201</v>
      </c>
      <c r="F40" s="8" t="s">
        <v>79</v>
      </c>
      <c r="G40" s="8" t="s">
        <v>48</v>
      </c>
      <c r="H40" s="8" t="s">
        <v>49</v>
      </c>
      <c r="I40" s="8" t="s">
        <v>202</v>
      </c>
      <c r="J40" s="8">
        <v>40092494</v>
      </c>
      <c r="K40" s="5">
        <v>10679943</v>
      </c>
      <c r="L40" s="2" t="s">
        <v>181</v>
      </c>
      <c r="M40" s="1" t="s">
        <v>203</v>
      </c>
      <c r="N40" s="2" t="s">
        <v>204</v>
      </c>
    </row>
    <row r="41" spans="1:14" ht="45">
      <c r="A41" s="1" t="s">
        <v>205</v>
      </c>
      <c r="B41" s="8" t="s">
        <v>206</v>
      </c>
      <c r="C41" s="8" t="s">
        <v>207</v>
      </c>
      <c r="D41" s="8" t="s">
        <v>48</v>
      </c>
      <c r="E41" s="8" t="s">
        <v>36</v>
      </c>
      <c r="F41" s="3" t="s">
        <v>195</v>
      </c>
      <c r="G41" s="3" t="s">
        <v>208</v>
      </c>
      <c r="H41" s="8" t="s">
        <v>39</v>
      </c>
      <c r="I41" s="8" t="s">
        <v>209</v>
      </c>
      <c r="J41" s="8">
        <v>40092397</v>
      </c>
      <c r="K41" s="7">
        <v>26510000</v>
      </c>
      <c r="L41" s="2" t="s">
        <v>210</v>
      </c>
      <c r="M41" s="2"/>
      <c r="N41" s="2"/>
    </row>
    <row r="42" spans="1:14" ht="30">
      <c r="A42" s="1" t="s">
        <v>211</v>
      </c>
      <c r="B42" s="8" t="s">
        <v>44</v>
      </c>
      <c r="C42" s="8" t="s">
        <v>212</v>
      </c>
      <c r="D42" s="8" t="s">
        <v>213</v>
      </c>
      <c r="E42" s="8" t="s">
        <v>55</v>
      </c>
      <c r="F42" s="8" t="s">
        <v>80</v>
      </c>
      <c r="G42" s="8" t="s">
        <v>48</v>
      </c>
      <c r="H42" s="8" t="s">
        <v>39</v>
      </c>
      <c r="I42" s="8" t="s">
        <v>214</v>
      </c>
      <c r="J42" s="8">
        <v>40092456</v>
      </c>
      <c r="K42" s="5">
        <v>10679943</v>
      </c>
      <c r="L42" s="2" t="s">
        <v>181</v>
      </c>
      <c r="M42" s="33" t="s">
        <v>215</v>
      </c>
      <c r="N42" s="2"/>
    </row>
    <row r="43" spans="1:14">
      <c r="A43" s="1" t="s">
        <v>216</v>
      </c>
      <c r="B43" s="8" t="s">
        <v>90</v>
      </c>
      <c r="C43" s="8" t="s">
        <v>217</v>
      </c>
      <c r="D43" s="8" t="s">
        <v>218</v>
      </c>
      <c r="E43" s="8" t="s">
        <v>36</v>
      </c>
      <c r="F43" s="8" t="s">
        <v>47</v>
      </c>
      <c r="G43" s="8" t="s">
        <v>48</v>
      </c>
      <c r="H43" s="8" t="s">
        <v>49</v>
      </c>
      <c r="I43" s="8" t="s">
        <v>219</v>
      </c>
      <c r="J43" s="8">
        <v>40089490</v>
      </c>
      <c r="K43" s="5">
        <v>10679943</v>
      </c>
      <c r="L43" s="2" t="s">
        <v>181</v>
      </c>
      <c r="M43" s="2"/>
      <c r="N43" s="2"/>
    </row>
    <row r="44" spans="1:14" ht="30">
      <c r="A44" s="1" t="s">
        <v>220</v>
      </c>
      <c r="B44" s="8" t="s">
        <v>221</v>
      </c>
      <c r="C44" s="8" t="s">
        <v>222</v>
      </c>
      <c r="D44" s="8" t="s">
        <v>48</v>
      </c>
      <c r="E44" s="8" t="s">
        <v>36</v>
      </c>
      <c r="F44" s="3" t="s">
        <v>195</v>
      </c>
      <c r="G44" s="3" t="s">
        <v>140</v>
      </c>
      <c r="H44" s="8" t="s">
        <v>81</v>
      </c>
      <c r="I44" s="8" t="s">
        <v>223</v>
      </c>
      <c r="J44" s="8">
        <v>40078659</v>
      </c>
      <c r="K44" s="5">
        <v>10679943</v>
      </c>
      <c r="L44" s="2" t="s">
        <v>181</v>
      </c>
      <c r="M44" s="2" t="s">
        <v>224</v>
      </c>
      <c r="N44" s="2" t="s">
        <v>225</v>
      </c>
    </row>
    <row r="45" spans="1:14">
      <c r="A45" s="1" t="s">
        <v>226</v>
      </c>
      <c r="B45" s="8" t="s">
        <v>144</v>
      </c>
      <c r="C45" s="8" t="s">
        <v>227</v>
      </c>
      <c r="D45" s="8" t="s">
        <v>228</v>
      </c>
      <c r="E45" s="8" t="s">
        <v>79</v>
      </c>
      <c r="F45" s="8" t="s">
        <v>80</v>
      </c>
      <c r="G45" s="8" t="s">
        <v>48</v>
      </c>
      <c r="H45" s="8" t="s">
        <v>49</v>
      </c>
      <c r="I45" s="8" t="s">
        <v>229</v>
      </c>
      <c r="J45" s="8">
        <v>40076865</v>
      </c>
      <c r="K45" s="5">
        <v>10679943</v>
      </c>
      <c r="L45" s="2" t="s">
        <v>181</v>
      </c>
      <c r="M45" s="2" t="s">
        <v>230</v>
      </c>
      <c r="N45" s="2"/>
    </row>
    <row r="46" spans="1:14">
      <c r="A46" s="1" t="s">
        <v>231</v>
      </c>
      <c r="B46" s="8" t="s">
        <v>72</v>
      </c>
      <c r="C46" s="8" t="s">
        <v>232</v>
      </c>
      <c r="D46" s="8" t="s">
        <v>233</v>
      </c>
      <c r="E46" s="8" t="s">
        <v>36</v>
      </c>
      <c r="F46" s="8" t="s">
        <v>37</v>
      </c>
      <c r="G46" s="8" t="s">
        <v>38</v>
      </c>
      <c r="H46" s="8" t="s">
        <v>49</v>
      </c>
      <c r="I46" s="8" t="s">
        <v>234</v>
      </c>
      <c r="J46" s="8">
        <v>40078612</v>
      </c>
      <c r="K46" s="5">
        <v>11589012</v>
      </c>
      <c r="L46" s="2" t="s">
        <v>56</v>
      </c>
      <c r="M46" s="2"/>
      <c r="N46" s="2"/>
    </row>
    <row r="47" spans="1:14">
      <c r="A47" s="1" t="s">
        <v>235</v>
      </c>
      <c r="B47" s="8" t="s">
        <v>67</v>
      </c>
      <c r="C47" s="8" t="s">
        <v>236</v>
      </c>
      <c r="D47" s="8" t="s">
        <v>237</v>
      </c>
      <c r="E47" s="8" t="s">
        <v>179</v>
      </c>
      <c r="F47" s="8" t="s">
        <v>201</v>
      </c>
      <c r="G47" s="8" t="s">
        <v>48</v>
      </c>
      <c r="H47" s="8" t="s">
        <v>48</v>
      </c>
      <c r="I47" s="8" t="s">
        <v>48</v>
      </c>
      <c r="J47" s="9">
        <v>40092120</v>
      </c>
      <c r="K47" s="5">
        <v>11589012</v>
      </c>
      <c r="L47" s="2" t="s">
        <v>56</v>
      </c>
      <c r="M47" s="2"/>
      <c r="N47" s="2"/>
    </row>
    <row r="48" spans="1:14" ht="30">
      <c r="A48" s="1" t="s">
        <v>238</v>
      </c>
      <c r="B48" s="8" t="s">
        <v>67</v>
      </c>
      <c r="C48" s="8" t="s">
        <v>239</v>
      </c>
      <c r="D48" s="8" t="s">
        <v>240</v>
      </c>
      <c r="E48" s="8" t="s">
        <v>36</v>
      </c>
      <c r="F48" s="8" t="s">
        <v>37</v>
      </c>
      <c r="G48" s="8" t="s">
        <v>38</v>
      </c>
      <c r="H48" s="8" t="s">
        <v>160</v>
      </c>
      <c r="I48" s="8" t="s">
        <v>241</v>
      </c>
      <c r="J48" s="8">
        <v>40092120</v>
      </c>
      <c r="K48" s="5">
        <v>11589012</v>
      </c>
      <c r="L48" s="2" t="s">
        <v>56</v>
      </c>
      <c r="M48" s="2"/>
      <c r="N48" s="2" t="s">
        <v>242</v>
      </c>
    </row>
    <row r="49" spans="1:14">
      <c r="A49" s="1" t="s">
        <v>243</v>
      </c>
      <c r="B49" s="8" t="s">
        <v>67</v>
      </c>
      <c r="C49" s="8" t="s">
        <v>244</v>
      </c>
      <c r="D49" s="8" t="s">
        <v>245</v>
      </c>
      <c r="E49" s="8" t="s">
        <v>36</v>
      </c>
      <c r="F49" s="8" t="s">
        <v>47</v>
      </c>
      <c r="G49" s="8" t="s">
        <v>48</v>
      </c>
      <c r="H49" s="8" t="s">
        <v>49</v>
      </c>
      <c r="I49" s="8" t="s">
        <v>246</v>
      </c>
      <c r="J49" s="8">
        <v>40092097</v>
      </c>
      <c r="K49" s="5">
        <v>11589012</v>
      </c>
      <c r="L49" s="2" t="s">
        <v>56</v>
      </c>
      <c r="M49" s="2"/>
      <c r="N49" s="2"/>
    </row>
    <row r="50" spans="1:14">
      <c r="A50" s="1" t="s">
        <v>247</v>
      </c>
      <c r="B50" s="8" t="s">
        <v>124</v>
      </c>
      <c r="C50" s="8" t="s">
        <v>248</v>
      </c>
      <c r="D50" s="8" t="s">
        <v>249</v>
      </c>
      <c r="E50" s="8" t="s">
        <v>36</v>
      </c>
      <c r="F50" s="8" t="s">
        <v>47</v>
      </c>
      <c r="G50" s="8" t="s">
        <v>48</v>
      </c>
      <c r="H50" s="8" t="s">
        <v>49</v>
      </c>
      <c r="I50" s="8" t="s">
        <v>250</v>
      </c>
      <c r="J50" s="8">
        <v>40080480</v>
      </c>
      <c r="K50" s="5">
        <v>11589012</v>
      </c>
      <c r="L50" s="2" t="s">
        <v>56</v>
      </c>
      <c r="M50" s="2"/>
      <c r="N50" s="2"/>
    </row>
    <row r="51" spans="1:14" ht="30">
      <c r="A51" s="1" t="s">
        <v>251</v>
      </c>
      <c r="B51" s="8" t="s">
        <v>90</v>
      </c>
      <c r="C51" s="8" t="s">
        <v>252</v>
      </c>
      <c r="D51" s="8" t="s">
        <v>253</v>
      </c>
      <c r="E51" s="8" t="s">
        <v>36</v>
      </c>
      <c r="F51" s="8" t="s">
        <v>37</v>
      </c>
      <c r="G51" s="8" t="s">
        <v>62</v>
      </c>
      <c r="H51" s="8" t="s">
        <v>48</v>
      </c>
      <c r="I51" s="8" t="s">
        <v>48</v>
      </c>
      <c r="J51" s="8">
        <v>40089413</v>
      </c>
      <c r="K51" s="5">
        <v>22387303</v>
      </c>
      <c r="L51" s="2" t="s">
        <v>254</v>
      </c>
      <c r="M51" s="2" t="s">
        <v>255</v>
      </c>
      <c r="N51" s="2"/>
    </row>
    <row r="52" spans="1:14" ht="30">
      <c r="A52" s="1" t="s">
        <v>256</v>
      </c>
      <c r="B52" s="8" t="s">
        <v>67</v>
      </c>
      <c r="C52" s="8" t="s">
        <v>257</v>
      </c>
      <c r="D52" s="8" t="s">
        <v>258</v>
      </c>
      <c r="E52" s="8" t="s">
        <v>36</v>
      </c>
      <c r="F52" s="8" t="s">
        <v>37</v>
      </c>
      <c r="G52" s="8" t="s">
        <v>38</v>
      </c>
      <c r="H52" s="8" t="s">
        <v>39</v>
      </c>
      <c r="I52" s="8" t="s">
        <v>259</v>
      </c>
      <c r="J52" s="8">
        <v>40092085</v>
      </c>
      <c r="K52" s="5">
        <v>11506414</v>
      </c>
      <c r="L52" s="2" t="s">
        <v>260</v>
      </c>
      <c r="M52" s="2"/>
      <c r="N52" s="2"/>
    </row>
    <row r="53" spans="1:14">
      <c r="A53" s="1" t="s">
        <v>261</v>
      </c>
      <c r="B53" s="8" t="s">
        <v>72</v>
      </c>
      <c r="C53" s="8" t="s">
        <v>262</v>
      </c>
      <c r="D53" s="8" t="s">
        <v>263</v>
      </c>
      <c r="E53" s="8" t="s">
        <v>36</v>
      </c>
      <c r="F53" s="8" t="s">
        <v>37</v>
      </c>
      <c r="G53" s="8" t="s">
        <v>38</v>
      </c>
      <c r="H53" s="8" t="s">
        <v>49</v>
      </c>
      <c r="I53" s="8" t="s">
        <v>264</v>
      </c>
      <c r="J53" s="8">
        <v>40078621</v>
      </c>
      <c r="K53" s="5">
        <v>12382155</v>
      </c>
      <c r="L53" s="2" t="s">
        <v>265</v>
      </c>
      <c r="M53" s="2"/>
      <c r="N53" s="2"/>
    </row>
    <row r="54" spans="1:14">
      <c r="A54" s="1" t="s">
        <v>266</v>
      </c>
      <c r="B54" s="8" t="s">
        <v>90</v>
      </c>
      <c r="C54" s="8" t="s">
        <v>267</v>
      </c>
      <c r="D54" s="8" t="s">
        <v>268</v>
      </c>
      <c r="E54" s="8" t="s">
        <v>36</v>
      </c>
      <c r="F54" s="8" t="s">
        <v>37</v>
      </c>
      <c r="G54" s="8" t="s">
        <v>269</v>
      </c>
      <c r="H54" s="8" t="s">
        <v>49</v>
      </c>
      <c r="I54" s="8" t="s">
        <v>270</v>
      </c>
      <c r="J54" s="8">
        <v>40089491</v>
      </c>
      <c r="K54" s="5">
        <v>17388982</v>
      </c>
      <c r="L54" s="2" t="s">
        <v>271</v>
      </c>
      <c r="M54" s="2"/>
      <c r="N54" s="2"/>
    </row>
    <row r="55" spans="1:14" ht="30">
      <c r="A55" s="1" t="s">
        <v>272</v>
      </c>
      <c r="B55" s="8" t="s">
        <v>67</v>
      </c>
      <c r="C55" s="8" t="s">
        <v>273</v>
      </c>
      <c r="D55" s="8" t="s">
        <v>274</v>
      </c>
      <c r="E55" s="8" t="s">
        <v>55</v>
      </c>
      <c r="F55" s="8" t="s">
        <v>80</v>
      </c>
      <c r="G55" s="8" t="s">
        <v>48</v>
      </c>
      <c r="H55" s="8" t="s">
        <v>48</v>
      </c>
      <c r="I55" s="8" t="s">
        <v>48</v>
      </c>
      <c r="J55" s="8">
        <v>40092094</v>
      </c>
      <c r="K55" s="5" t="s">
        <v>275</v>
      </c>
      <c r="L55" s="2" t="s">
        <v>276</v>
      </c>
      <c r="M55" s="2"/>
      <c r="N55" s="2"/>
    </row>
    <row r="56" spans="1:14" ht="30">
      <c r="A56" s="1" t="s">
        <v>277</v>
      </c>
      <c r="B56" s="8" t="s">
        <v>278</v>
      </c>
      <c r="C56" s="8" t="s">
        <v>279</v>
      </c>
      <c r="D56" s="8" t="s">
        <v>48</v>
      </c>
      <c r="E56" s="8" t="s">
        <v>36</v>
      </c>
      <c r="F56" s="3" t="s">
        <v>139</v>
      </c>
      <c r="G56" s="3" t="s">
        <v>140</v>
      </c>
      <c r="H56" s="8" t="s">
        <v>49</v>
      </c>
      <c r="I56" s="8" t="s">
        <v>280</v>
      </c>
      <c r="J56" s="8">
        <v>40091402</v>
      </c>
      <c r="K56" s="5">
        <v>19793312</v>
      </c>
      <c r="L56" s="2" t="s">
        <v>281</v>
      </c>
      <c r="M56" s="2" t="s">
        <v>282</v>
      </c>
      <c r="N56" s="2"/>
    </row>
    <row r="57" spans="1:14" ht="90">
      <c r="A57" s="1" t="s">
        <v>283</v>
      </c>
      <c r="B57" s="8" t="s">
        <v>193</v>
      </c>
      <c r="C57" s="8" t="s">
        <v>284</v>
      </c>
      <c r="D57" s="8" t="s">
        <v>48</v>
      </c>
      <c r="E57" s="8" t="s">
        <v>36</v>
      </c>
      <c r="F57" s="3" t="s">
        <v>285</v>
      </c>
      <c r="G57" s="3" t="s">
        <v>286</v>
      </c>
      <c r="H57" s="8" t="s">
        <v>49</v>
      </c>
      <c r="I57" s="8" t="s">
        <v>287</v>
      </c>
      <c r="J57" s="8">
        <v>40092522</v>
      </c>
      <c r="K57" s="5">
        <v>16759889</v>
      </c>
      <c r="L57" s="2" t="s">
        <v>288</v>
      </c>
      <c r="M57" s="2"/>
      <c r="N57" s="2" t="s">
        <v>289</v>
      </c>
    </row>
    <row r="58" spans="1:14" ht="45">
      <c r="A58" s="1" t="s">
        <v>290</v>
      </c>
      <c r="B58" s="8" t="s">
        <v>44</v>
      </c>
      <c r="C58" s="8" t="s">
        <v>291</v>
      </c>
      <c r="D58" s="8" t="s">
        <v>292</v>
      </c>
      <c r="E58" s="8" t="s">
        <v>36</v>
      </c>
      <c r="F58" s="8" t="s">
        <v>37</v>
      </c>
      <c r="G58" s="8" t="s">
        <v>38</v>
      </c>
      <c r="H58" s="8" t="s">
        <v>39</v>
      </c>
      <c r="I58" s="8" t="s">
        <v>293</v>
      </c>
      <c r="J58" s="8">
        <v>40092498</v>
      </c>
      <c r="K58" s="5">
        <v>17261688</v>
      </c>
      <c r="L58" s="2" t="s">
        <v>294</v>
      </c>
      <c r="M58" s="2"/>
      <c r="N58" s="2"/>
    </row>
    <row r="59" spans="1:14" ht="30">
      <c r="A59" s="1" t="s">
        <v>295</v>
      </c>
      <c r="B59" s="8" t="s">
        <v>67</v>
      </c>
      <c r="C59" s="8" t="s">
        <v>296</v>
      </c>
      <c r="D59" s="8" t="s">
        <v>297</v>
      </c>
      <c r="E59" s="8" t="s">
        <v>36</v>
      </c>
      <c r="F59" s="8" t="s">
        <v>37</v>
      </c>
      <c r="G59" s="8" t="s">
        <v>38</v>
      </c>
      <c r="H59" s="8" t="s">
        <v>160</v>
      </c>
      <c r="I59" s="8" t="s">
        <v>298</v>
      </c>
      <c r="J59" s="8">
        <v>40092135</v>
      </c>
      <c r="K59" s="5">
        <v>17044973</v>
      </c>
      <c r="L59" s="2" t="s">
        <v>299</v>
      </c>
      <c r="M59" s="2"/>
      <c r="N59" s="2" t="s">
        <v>242</v>
      </c>
    </row>
    <row r="60" spans="1:14" ht="30">
      <c r="A60" s="1" t="s">
        <v>300</v>
      </c>
      <c r="B60" s="8" t="s">
        <v>193</v>
      </c>
      <c r="C60" s="8" t="s">
        <v>301</v>
      </c>
      <c r="D60" s="8" t="s">
        <v>48</v>
      </c>
      <c r="E60" s="8" t="s">
        <v>36</v>
      </c>
      <c r="F60" s="3" t="s">
        <v>195</v>
      </c>
      <c r="G60" s="3" t="s">
        <v>140</v>
      </c>
      <c r="H60" s="8" t="s">
        <v>49</v>
      </c>
      <c r="I60" s="8" t="s">
        <v>302</v>
      </c>
      <c r="J60" s="8">
        <v>40097114</v>
      </c>
      <c r="K60" s="5">
        <v>17044973</v>
      </c>
      <c r="L60" s="2" t="s">
        <v>299</v>
      </c>
      <c r="M60" s="2" t="s">
        <v>303</v>
      </c>
      <c r="N60" s="2"/>
    </row>
    <row r="61" spans="1:14" ht="60">
      <c r="A61" s="1" t="s">
        <v>304</v>
      </c>
      <c r="B61" s="8" t="s">
        <v>305</v>
      </c>
      <c r="C61" s="8" t="s">
        <v>306</v>
      </c>
      <c r="D61" s="8" t="s">
        <v>48</v>
      </c>
      <c r="E61" s="8" t="s">
        <v>55</v>
      </c>
      <c r="F61" s="3" t="s">
        <v>55</v>
      </c>
      <c r="G61" s="3" t="s">
        <v>48</v>
      </c>
      <c r="H61" s="8" t="s">
        <v>48</v>
      </c>
      <c r="I61" s="8" t="s">
        <v>48</v>
      </c>
      <c r="J61" s="8">
        <v>40092273</v>
      </c>
      <c r="K61" s="5">
        <v>19302939</v>
      </c>
      <c r="L61" s="2" t="s">
        <v>175</v>
      </c>
      <c r="M61" s="2" t="s">
        <v>307</v>
      </c>
      <c r="N61" s="2"/>
    </row>
    <row r="62" spans="1:14">
      <c r="A62" s="1" t="s">
        <v>308</v>
      </c>
      <c r="B62" s="8" t="s">
        <v>72</v>
      </c>
      <c r="C62" s="8" t="s">
        <v>309</v>
      </c>
      <c r="D62" s="8" t="s">
        <v>310</v>
      </c>
      <c r="E62" s="8" t="s">
        <v>36</v>
      </c>
      <c r="F62" s="8" t="s">
        <v>37</v>
      </c>
      <c r="G62" s="8" t="s">
        <v>38</v>
      </c>
      <c r="H62" s="8" t="s">
        <v>49</v>
      </c>
      <c r="I62" s="8" t="s">
        <v>311</v>
      </c>
      <c r="J62" s="8">
        <v>40078603</v>
      </c>
      <c r="K62" s="5">
        <v>21990111</v>
      </c>
      <c r="L62" s="2" t="s">
        <v>312</v>
      </c>
      <c r="M62" s="2"/>
      <c r="N62" s="2"/>
    </row>
    <row r="63" spans="1:14">
      <c r="A63" s="1" t="s">
        <v>313</v>
      </c>
      <c r="B63" s="8" t="s">
        <v>85</v>
      </c>
      <c r="C63" s="8" t="s">
        <v>314</v>
      </c>
      <c r="D63" s="8" t="s">
        <v>315</v>
      </c>
      <c r="E63" s="8" t="s">
        <v>36</v>
      </c>
      <c r="F63" s="8" t="s">
        <v>37</v>
      </c>
      <c r="G63" s="8" t="s">
        <v>38</v>
      </c>
      <c r="H63" s="8" t="s">
        <v>49</v>
      </c>
      <c r="I63" s="8" t="s">
        <v>316</v>
      </c>
      <c r="J63" s="8">
        <v>40097125</v>
      </c>
      <c r="K63" s="5">
        <v>19201763</v>
      </c>
      <c r="L63" s="2" t="s">
        <v>317</v>
      </c>
      <c r="M63" s="2"/>
      <c r="N63" s="2"/>
    </row>
    <row r="64" spans="1:14" ht="30">
      <c r="A64" s="1" t="s">
        <v>318</v>
      </c>
      <c r="B64" s="8" t="s">
        <v>221</v>
      </c>
      <c r="C64" s="8" t="s">
        <v>319</v>
      </c>
      <c r="D64" s="8" t="s">
        <v>48</v>
      </c>
      <c r="E64" s="8" t="s">
        <v>36</v>
      </c>
      <c r="F64" s="3" t="s">
        <v>195</v>
      </c>
      <c r="G64" s="3" t="s">
        <v>140</v>
      </c>
      <c r="H64" s="8" t="s">
        <v>167</v>
      </c>
      <c r="I64" s="8" t="s">
        <v>320</v>
      </c>
      <c r="J64" s="8">
        <v>40080393</v>
      </c>
      <c r="K64" s="5" t="s">
        <v>321</v>
      </c>
      <c r="L64" s="2" t="s">
        <v>322</v>
      </c>
      <c r="M64" s="2"/>
      <c r="N64" s="2" t="s">
        <v>242</v>
      </c>
    </row>
    <row r="65" spans="1:14" ht="30">
      <c r="A65" s="1" t="s">
        <v>323</v>
      </c>
      <c r="B65" s="8" t="s">
        <v>33</v>
      </c>
      <c r="C65" s="8" t="s">
        <v>324</v>
      </c>
      <c r="D65" s="8" t="s">
        <v>325</v>
      </c>
      <c r="E65" s="8" t="s">
        <v>36</v>
      </c>
      <c r="F65" s="8" t="s">
        <v>37</v>
      </c>
      <c r="G65" s="8" t="s">
        <v>38</v>
      </c>
      <c r="H65" s="8" t="s">
        <v>160</v>
      </c>
      <c r="I65" s="8" t="s">
        <v>326</v>
      </c>
      <c r="J65" s="8">
        <v>40091349</v>
      </c>
      <c r="K65" s="5">
        <v>21990111</v>
      </c>
      <c r="L65" s="2" t="s">
        <v>312</v>
      </c>
      <c r="M65" s="2"/>
      <c r="N65" s="2" t="s">
        <v>327</v>
      </c>
    </row>
    <row r="66" spans="1:14">
      <c r="A66" s="1" t="s">
        <v>328</v>
      </c>
      <c r="B66" s="8" t="s">
        <v>153</v>
      </c>
      <c r="C66" s="8" t="s">
        <v>329</v>
      </c>
      <c r="D66" s="8" t="s">
        <v>330</v>
      </c>
      <c r="E66" s="8" t="s">
        <v>36</v>
      </c>
      <c r="F66" s="8" t="s">
        <v>37</v>
      </c>
      <c r="G66" s="8" t="s">
        <v>38</v>
      </c>
      <c r="H66" s="8" t="s">
        <v>49</v>
      </c>
      <c r="I66" s="8" t="s">
        <v>331</v>
      </c>
      <c r="J66" s="8">
        <v>40074068</v>
      </c>
      <c r="K66" s="5">
        <v>21990111</v>
      </c>
      <c r="L66" s="2" t="s">
        <v>312</v>
      </c>
      <c r="M66" s="2"/>
      <c r="N66" s="2"/>
    </row>
    <row r="67" spans="1:14" ht="75">
      <c r="A67" s="1" t="s">
        <v>332</v>
      </c>
      <c r="B67" s="8" t="s">
        <v>278</v>
      </c>
      <c r="C67" s="8" t="s">
        <v>333</v>
      </c>
      <c r="D67" s="8" t="s">
        <v>48</v>
      </c>
      <c r="E67" s="8" t="s">
        <v>36</v>
      </c>
      <c r="F67" s="3" t="s">
        <v>285</v>
      </c>
      <c r="G67" s="3" t="s">
        <v>286</v>
      </c>
      <c r="H67" s="8" t="s">
        <v>167</v>
      </c>
      <c r="I67" s="8" t="s">
        <v>334</v>
      </c>
      <c r="J67" s="8">
        <v>40091403</v>
      </c>
      <c r="K67" s="5">
        <v>21990111</v>
      </c>
      <c r="L67" s="2" t="s">
        <v>312</v>
      </c>
      <c r="M67" s="2"/>
      <c r="N67" s="2" t="s">
        <v>335</v>
      </c>
    </row>
    <row r="68" spans="1:14">
      <c r="A68" s="1" t="s">
        <v>336</v>
      </c>
      <c r="B68" s="8" t="s">
        <v>124</v>
      </c>
      <c r="C68" s="8" t="s">
        <v>337</v>
      </c>
      <c r="D68" s="8" t="s">
        <v>338</v>
      </c>
      <c r="E68" s="8" t="s">
        <v>36</v>
      </c>
      <c r="F68" s="8" t="s">
        <v>37</v>
      </c>
      <c r="G68" s="8" t="s">
        <v>38</v>
      </c>
      <c r="H68" s="8" t="s">
        <v>49</v>
      </c>
      <c r="I68" s="8" t="s">
        <v>339</v>
      </c>
      <c r="J68" s="8">
        <v>40080464</v>
      </c>
      <c r="K68" s="5">
        <v>21990111</v>
      </c>
      <c r="L68" s="2" t="s">
        <v>312</v>
      </c>
      <c r="M68" s="2"/>
      <c r="N68" s="2"/>
    </row>
    <row r="69" spans="1:14">
      <c r="A69" s="1" t="s">
        <v>340</v>
      </c>
      <c r="B69" s="8" t="s">
        <v>124</v>
      </c>
      <c r="C69" s="8" t="s">
        <v>341</v>
      </c>
      <c r="D69" s="8" t="s">
        <v>342</v>
      </c>
      <c r="E69" s="8" t="s">
        <v>36</v>
      </c>
      <c r="F69" s="8" t="s">
        <v>37</v>
      </c>
      <c r="G69" s="8" t="s">
        <v>38</v>
      </c>
      <c r="H69" s="8" t="s">
        <v>49</v>
      </c>
      <c r="I69" s="8" t="s">
        <v>343</v>
      </c>
      <c r="J69" s="8">
        <v>40080458</v>
      </c>
      <c r="K69" s="5">
        <v>21990111</v>
      </c>
      <c r="L69" s="2" t="s">
        <v>312</v>
      </c>
      <c r="M69" s="2"/>
      <c r="N69" s="2"/>
    </row>
    <row r="70" spans="1:14">
      <c r="A70" s="1" t="s">
        <v>344</v>
      </c>
      <c r="B70" s="8" t="s">
        <v>153</v>
      </c>
      <c r="C70" s="8" t="s">
        <v>345</v>
      </c>
      <c r="D70" s="8" t="s">
        <v>346</v>
      </c>
      <c r="E70" s="8" t="s">
        <v>36</v>
      </c>
      <c r="F70" s="8" t="s">
        <v>37</v>
      </c>
      <c r="G70" s="8" t="s">
        <v>38</v>
      </c>
      <c r="H70" s="8" t="s">
        <v>49</v>
      </c>
      <c r="I70" s="8" t="s">
        <v>347</v>
      </c>
      <c r="J70" s="8">
        <v>40074096</v>
      </c>
      <c r="K70" s="5">
        <v>21990111</v>
      </c>
      <c r="L70" s="2" t="s">
        <v>312</v>
      </c>
      <c r="M70" s="2"/>
      <c r="N70" s="2"/>
    </row>
    <row r="71" spans="1:14">
      <c r="A71" s="1" t="s">
        <v>348</v>
      </c>
      <c r="B71" s="8" t="s">
        <v>85</v>
      </c>
      <c r="C71" s="8" t="s">
        <v>349</v>
      </c>
      <c r="D71" s="8" t="s">
        <v>350</v>
      </c>
      <c r="E71" s="8" t="s">
        <v>36</v>
      </c>
      <c r="F71" s="8" t="s">
        <v>47</v>
      </c>
      <c r="G71" s="8" t="s">
        <v>48</v>
      </c>
      <c r="H71" s="8" t="s">
        <v>49</v>
      </c>
      <c r="I71" s="8" t="s">
        <v>316</v>
      </c>
      <c r="J71" s="8">
        <v>40097125</v>
      </c>
      <c r="K71" s="5">
        <v>21990111</v>
      </c>
      <c r="L71" s="2" t="s">
        <v>312</v>
      </c>
      <c r="M71" s="2"/>
      <c r="N71" s="2"/>
    </row>
    <row r="72" spans="1:14">
      <c r="A72" s="1" t="s">
        <v>351</v>
      </c>
      <c r="B72" s="8" t="s">
        <v>85</v>
      </c>
      <c r="C72" s="8" t="s">
        <v>352</v>
      </c>
      <c r="D72" s="8" t="s">
        <v>353</v>
      </c>
      <c r="E72" s="8" t="s">
        <v>55</v>
      </c>
      <c r="F72" s="8" t="s">
        <v>80</v>
      </c>
      <c r="G72" s="8" t="s">
        <v>48</v>
      </c>
      <c r="H72" s="8" t="s">
        <v>49</v>
      </c>
      <c r="I72" s="8" t="s">
        <v>354</v>
      </c>
      <c r="J72" s="8">
        <v>40097124</v>
      </c>
      <c r="K72" s="5">
        <v>21990111</v>
      </c>
      <c r="L72" s="2" t="s">
        <v>312</v>
      </c>
      <c r="M72" s="2"/>
      <c r="N72" s="2"/>
    </row>
    <row r="73" spans="1:14" ht="45">
      <c r="A73" s="1" t="s">
        <v>355</v>
      </c>
      <c r="B73" s="8" t="s">
        <v>206</v>
      </c>
      <c r="C73" s="8" t="s">
        <v>356</v>
      </c>
      <c r="D73" s="8" t="s">
        <v>48</v>
      </c>
      <c r="E73" s="8" t="s">
        <v>36</v>
      </c>
      <c r="F73" s="3" t="s">
        <v>285</v>
      </c>
      <c r="G73" s="3" t="s">
        <v>286</v>
      </c>
      <c r="H73" s="8" t="s">
        <v>49</v>
      </c>
      <c r="I73" s="8" t="s">
        <v>357</v>
      </c>
      <c r="J73" s="8">
        <v>40092175</v>
      </c>
      <c r="K73" s="5">
        <v>21990111</v>
      </c>
      <c r="L73" s="2" t="s">
        <v>312</v>
      </c>
      <c r="M73" s="2"/>
      <c r="N73" s="2"/>
    </row>
    <row r="74" spans="1:14">
      <c r="A74" s="1" t="s">
        <v>358</v>
      </c>
      <c r="B74" s="8" t="s">
        <v>124</v>
      </c>
      <c r="C74" s="8" t="s">
        <v>359</v>
      </c>
      <c r="D74" s="8" t="s">
        <v>360</v>
      </c>
      <c r="E74" s="29" t="s">
        <v>79</v>
      </c>
      <c r="F74" s="8" t="s">
        <v>80</v>
      </c>
      <c r="G74" s="8" t="s">
        <v>48</v>
      </c>
      <c r="H74" s="8" t="s">
        <v>49</v>
      </c>
      <c r="I74" s="8" t="s">
        <v>361</v>
      </c>
      <c r="J74" s="8">
        <v>40080485</v>
      </c>
      <c r="K74" s="5">
        <v>21990111</v>
      </c>
      <c r="L74" s="2" t="s">
        <v>312</v>
      </c>
      <c r="M74" s="2"/>
      <c r="N74" s="2"/>
    </row>
    <row r="75" spans="1:14">
      <c r="A75" s="1" t="s">
        <v>362</v>
      </c>
      <c r="B75" s="8" t="s">
        <v>124</v>
      </c>
      <c r="C75" s="8" t="s">
        <v>363</v>
      </c>
      <c r="D75" s="8" t="s">
        <v>364</v>
      </c>
      <c r="E75" s="8" t="s">
        <v>36</v>
      </c>
      <c r="F75" s="8" t="s">
        <v>47</v>
      </c>
      <c r="G75" s="8" t="s">
        <v>48</v>
      </c>
      <c r="H75" s="8" t="s">
        <v>49</v>
      </c>
      <c r="I75" s="8" t="s">
        <v>365</v>
      </c>
      <c r="J75" s="8">
        <v>40080466</v>
      </c>
      <c r="K75" s="5">
        <v>21990111</v>
      </c>
      <c r="L75" s="2" t="s">
        <v>312</v>
      </c>
      <c r="M75" s="2"/>
      <c r="N75" s="2"/>
    </row>
    <row r="76" spans="1:14" ht="30">
      <c r="A76" s="1" t="s">
        <v>366</v>
      </c>
      <c r="B76" s="8" t="s">
        <v>367</v>
      </c>
      <c r="C76" s="8" t="s">
        <v>368</v>
      </c>
      <c r="D76" s="8" t="s">
        <v>48</v>
      </c>
      <c r="E76" s="8" t="s">
        <v>36</v>
      </c>
      <c r="F76" s="3" t="s">
        <v>195</v>
      </c>
      <c r="G76" s="3" t="s">
        <v>140</v>
      </c>
      <c r="H76" s="8" t="s">
        <v>81</v>
      </c>
      <c r="I76" s="8" t="s">
        <v>369</v>
      </c>
      <c r="J76" s="8">
        <v>40089409</v>
      </c>
      <c r="K76" s="5">
        <v>21491624</v>
      </c>
      <c r="L76" s="2" t="s">
        <v>370</v>
      </c>
      <c r="M76" s="2"/>
      <c r="N76" s="2" t="s">
        <v>371</v>
      </c>
    </row>
    <row r="77" spans="1:14" ht="30">
      <c r="A77" s="1" t="s">
        <v>372</v>
      </c>
      <c r="B77" s="8" t="s">
        <v>367</v>
      </c>
      <c r="C77" s="8" t="s">
        <v>373</v>
      </c>
      <c r="D77" s="8" t="s">
        <v>48</v>
      </c>
      <c r="E77" s="8" t="s">
        <v>36</v>
      </c>
      <c r="F77" s="3" t="s">
        <v>195</v>
      </c>
      <c r="G77" s="3" t="s">
        <v>140</v>
      </c>
      <c r="H77" s="8" t="s">
        <v>49</v>
      </c>
      <c r="I77" s="8" t="s">
        <v>374</v>
      </c>
      <c r="J77" s="8">
        <v>40089408</v>
      </c>
      <c r="K77" s="5">
        <v>21990111</v>
      </c>
      <c r="L77" s="2" t="s">
        <v>312</v>
      </c>
      <c r="M77" s="2"/>
      <c r="N77" s="2" t="s">
        <v>371</v>
      </c>
    </row>
    <row r="78" spans="1:14" ht="30">
      <c r="A78" s="1" t="s">
        <v>375</v>
      </c>
      <c r="B78" s="8" t="s">
        <v>144</v>
      </c>
      <c r="C78" s="8" t="s">
        <v>376</v>
      </c>
      <c r="D78" s="8" t="s">
        <v>377</v>
      </c>
      <c r="E78" s="8" t="s">
        <v>79</v>
      </c>
      <c r="F78" s="8" t="s">
        <v>80</v>
      </c>
      <c r="G78" s="8" t="s">
        <v>378</v>
      </c>
      <c r="H78" s="8" t="s">
        <v>49</v>
      </c>
      <c r="I78" s="8" t="s">
        <v>379</v>
      </c>
      <c r="J78" s="8">
        <v>40076863</v>
      </c>
      <c r="K78" s="5">
        <v>25205113</v>
      </c>
      <c r="L78" s="2" t="s">
        <v>380</v>
      </c>
      <c r="M78" s="2" t="s">
        <v>381</v>
      </c>
    </row>
    <row r="79" spans="1:14" ht="45">
      <c r="A79" s="1" t="s">
        <v>382</v>
      </c>
      <c r="B79" s="8" t="s">
        <v>85</v>
      </c>
      <c r="C79" s="8" t="s">
        <v>383</v>
      </c>
      <c r="D79" s="8" t="s">
        <v>384</v>
      </c>
      <c r="E79" s="8" t="s">
        <v>55</v>
      </c>
      <c r="F79" s="8" t="s">
        <v>80</v>
      </c>
      <c r="G79" s="8" t="s">
        <v>48</v>
      </c>
      <c r="H79" s="8" t="s">
        <v>48</v>
      </c>
      <c r="I79" s="8" t="s">
        <v>48</v>
      </c>
      <c r="J79" s="8">
        <v>40097191</v>
      </c>
      <c r="K79" s="7">
        <v>26846731</v>
      </c>
      <c r="L79" s="2" t="s">
        <v>385</v>
      </c>
      <c r="M79" s="2"/>
      <c r="N79" s="2" t="s">
        <v>386</v>
      </c>
    </row>
    <row r="80" spans="1:14" ht="30">
      <c r="A80" s="1" t="s">
        <v>387</v>
      </c>
      <c r="B80" s="8" t="s">
        <v>72</v>
      </c>
      <c r="C80" s="8" t="s">
        <v>388</v>
      </c>
      <c r="D80" s="8" t="s">
        <v>389</v>
      </c>
      <c r="E80" s="8" t="s">
        <v>390</v>
      </c>
      <c r="F80" s="8" t="s">
        <v>37</v>
      </c>
      <c r="G80" s="8" t="s">
        <v>38</v>
      </c>
      <c r="H80" s="8" t="s">
        <v>160</v>
      </c>
      <c r="I80" s="8" t="s">
        <v>391</v>
      </c>
      <c r="J80" s="8">
        <v>40078564</v>
      </c>
      <c r="K80" s="5">
        <v>22387303</v>
      </c>
      <c r="L80" s="2" t="s">
        <v>254</v>
      </c>
      <c r="M80" s="2"/>
      <c r="N80" s="2" t="s">
        <v>242</v>
      </c>
    </row>
    <row r="81" spans="1:14" ht="30">
      <c r="A81" s="1" t="s">
        <v>392</v>
      </c>
      <c r="B81" s="8" t="s">
        <v>72</v>
      </c>
      <c r="C81" s="8" t="s">
        <v>393</v>
      </c>
      <c r="D81" s="8" t="s">
        <v>394</v>
      </c>
      <c r="E81" s="8" t="s">
        <v>48</v>
      </c>
      <c r="F81" s="8" t="s">
        <v>37</v>
      </c>
      <c r="G81" s="8" t="s">
        <v>38</v>
      </c>
      <c r="H81" s="8" t="s">
        <v>49</v>
      </c>
      <c r="I81" s="8" t="s">
        <v>395</v>
      </c>
      <c r="J81" s="8">
        <v>40078579</v>
      </c>
      <c r="K81" s="6">
        <v>30541466</v>
      </c>
      <c r="L81" s="2" t="s">
        <v>162</v>
      </c>
      <c r="M81" s="2" t="s">
        <v>396</v>
      </c>
      <c r="N81" s="2"/>
    </row>
    <row r="82" spans="1:14" ht="45">
      <c r="A82" s="1" t="s">
        <v>397</v>
      </c>
      <c r="B82" s="8" t="s">
        <v>44</v>
      </c>
      <c r="C82" s="8" t="s">
        <v>398</v>
      </c>
      <c r="D82" s="8" t="s">
        <v>399</v>
      </c>
      <c r="E82" s="8" t="s">
        <v>48</v>
      </c>
      <c r="F82" s="8" t="s">
        <v>37</v>
      </c>
      <c r="G82" s="8" t="s">
        <v>38</v>
      </c>
      <c r="H82" s="8" t="s">
        <v>49</v>
      </c>
      <c r="I82" s="8" t="s">
        <v>400</v>
      </c>
      <c r="J82" s="8">
        <v>40092499</v>
      </c>
      <c r="K82" s="6">
        <v>30541466</v>
      </c>
      <c r="L82" s="2" t="s">
        <v>162</v>
      </c>
      <c r="M82" s="2"/>
      <c r="N82" s="2" t="s">
        <v>401</v>
      </c>
    </row>
    <row r="83" spans="1:14" ht="30">
      <c r="A83" s="1" t="s">
        <v>402</v>
      </c>
      <c r="B83" s="8" t="s">
        <v>72</v>
      </c>
      <c r="C83" s="8" t="s">
        <v>403</v>
      </c>
      <c r="D83" s="8" t="s">
        <v>404</v>
      </c>
      <c r="E83" s="8" t="s">
        <v>48</v>
      </c>
      <c r="F83" s="8" t="s">
        <v>37</v>
      </c>
      <c r="G83" s="8" t="s">
        <v>38</v>
      </c>
      <c r="H83" s="8" t="s">
        <v>49</v>
      </c>
      <c r="I83" s="8" t="s">
        <v>405</v>
      </c>
      <c r="J83" s="8">
        <v>40078573</v>
      </c>
      <c r="K83" s="8">
        <v>30541466</v>
      </c>
      <c r="L83" s="2" t="s">
        <v>162</v>
      </c>
      <c r="M83" s="2"/>
      <c r="N83" s="2"/>
    </row>
    <row r="84" spans="1:14" ht="30">
      <c r="A84" s="1" t="s">
        <v>406</v>
      </c>
      <c r="B84" s="8" t="s">
        <v>90</v>
      </c>
      <c r="C84" s="8" t="s">
        <v>407</v>
      </c>
      <c r="D84" s="8" t="s">
        <v>408</v>
      </c>
      <c r="E84" s="8" t="s">
        <v>48</v>
      </c>
      <c r="F84" s="8" t="s">
        <v>80</v>
      </c>
      <c r="G84" s="8" t="s">
        <v>48</v>
      </c>
      <c r="H84" s="8" t="s">
        <v>49</v>
      </c>
      <c r="I84" s="8" t="s">
        <v>409</v>
      </c>
      <c r="J84" s="8">
        <v>40089413</v>
      </c>
      <c r="K84" s="8">
        <v>30541466</v>
      </c>
      <c r="L84" s="2" t="s">
        <v>162</v>
      </c>
      <c r="M84" s="2"/>
      <c r="N84" s="2"/>
    </row>
    <row r="85" spans="1:14" ht="30">
      <c r="A85" s="1" t="s">
        <v>410</v>
      </c>
      <c r="B85" s="8" t="s">
        <v>278</v>
      </c>
      <c r="C85" s="8" t="s">
        <v>411</v>
      </c>
      <c r="D85" s="8" t="s">
        <v>412</v>
      </c>
      <c r="E85" s="8" t="s">
        <v>36</v>
      </c>
      <c r="F85" s="8" t="s">
        <v>195</v>
      </c>
      <c r="G85" s="3" t="s">
        <v>140</v>
      </c>
      <c r="H85" s="8" t="s">
        <v>48</v>
      </c>
      <c r="I85" s="8" t="s">
        <v>48</v>
      </c>
      <c r="J85" s="8" t="s">
        <v>413</v>
      </c>
      <c r="K85" s="8" t="s">
        <v>48</v>
      </c>
      <c r="L85" s="2" t="s">
        <v>414</v>
      </c>
      <c r="M85" s="2"/>
      <c r="N85" s="2" t="s">
        <v>415</v>
      </c>
    </row>
    <row r="86" spans="1:14" ht="30">
      <c r="A86" s="1" t="s">
        <v>416</v>
      </c>
      <c r="B86" s="8" t="s">
        <v>221</v>
      </c>
      <c r="C86" s="8" t="s">
        <v>417</v>
      </c>
      <c r="D86" s="8" t="s">
        <v>412</v>
      </c>
      <c r="E86" s="8" t="s">
        <v>36</v>
      </c>
      <c r="F86" s="8" t="s">
        <v>139</v>
      </c>
      <c r="G86" s="3" t="s">
        <v>140</v>
      </c>
      <c r="H86" s="8" t="s">
        <v>81</v>
      </c>
      <c r="I86" s="8" t="s">
        <v>223</v>
      </c>
      <c r="J86" s="8" t="s">
        <v>418</v>
      </c>
      <c r="K86" s="8" t="s">
        <v>48</v>
      </c>
      <c r="L86" s="2" t="s">
        <v>414</v>
      </c>
      <c r="M86" s="2"/>
      <c r="N86" s="2" t="s">
        <v>419</v>
      </c>
    </row>
    <row r="87" spans="1:14" ht="30">
      <c r="A87" s="1" t="s">
        <v>420</v>
      </c>
      <c r="B87" s="8" t="s">
        <v>153</v>
      </c>
      <c r="C87" s="8" t="s">
        <v>421</v>
      </c>
      <c r="D87" s="8" t="s">
        <v>422</v>
      </c>
      <c r="E87" s="8" t="s">
        <v>55</v>
      </c>
      <c r="F87" s="8" t="s">
        <v>80</v>
      </c>
      <c r="G87" s="8" t="s">
        <v>48</v>
      </c>
      <c r="H87" s="8" t="s">
        <v>49</v>
      </c>
      <c r="I87" s="8" t="s">
        <v>423</v>
      </c>
      <c r="J87" s="8" t="s">
        <v>424</v>
      </c>
      <c r="K87" s="8" t="s">
        <v>48</v>
      </c>
      <c r="L87" s="2" t="s">
        <v>425</v>
      </c>
      <c r="M87" s="2"/>
      <c r="N87" s="2" t="s">
        <v>426</v>
      </c>
    </row>
    <row r="88" spans="1:14">
      <c r="A88" s="1" t="s">
        <v>427</v>
      </c>
      <c r="B88" s="8" t="s">
        <v>67</v>
      </c>
      <c r="C88" s="8" t="s">
        <v>428</v>
      </c>
      <c r="D88" s="8" t="s">
        <v>429</v>
      </c>
      <c r="E88" s="8" t="s">
        <v>36</v>
      </c>
      <c r="F88" s="8" t="s">
        <v>47</v>
      </c>
      <c r="G88" s="8" t="s">
        <v>48</v>
      </c>
      <c r="H88" s="8" t="s">
        <v>48</v>
      </c>
      <c r="I88" s="8" t="s">
        <v>48</v>
      </c>
      <c r="J88" s="8" t="s">
        <v>430</v>
      </c>
      <c r="K88" s="8">
        <v>33486620</v>
      </c>
      <c r="L88" s="2" t="s">
        <v>431</v>
      </c>
      <c r="M88" s="2"/>
      <c r="N88" s="2"/>
    </row>
    <row r="89" spans="1:14">
      <c r="A89" s="1" t="s">
        <v>432</v>
      </c>
      <c r="B89" s="8" t="s">
        <v>85</v>
      </c>
      <c r="C89" s="8" t="s">
        <v>433</v>
      </c>
      <c r="D89" s="8" t="s">
        <v>434</v>
      </c>
      <c r="E89" s="8" t="s">
        <v>36</v>
      </c>
      <c r="F89" s="8" t="s">
        <v>47</v>
      </c>
      <c r="G89" s="8" t="s">
        <v>48</v>
      </c>
      <c r="H89" s="8" t="s">
        <v>48</v>
      </c>
      <c r="I89" s="8" t="s">
        <v>48</v>
      </c>
      <c r="J89" s="4" t="s">
        <v>435</v>
      </c>
      <c r="K89" s="8" t="s">
        <v>48</v>
      </c>
      <c r="L89" s="2" t="s">
        <v>436</v>
      </c>
      <c r="M89" s="2"/>
      <c r="N89" s="2"/>
    </row>
    <row r="90" spans="1:14">
      <c r="A90" s="1" t="s">
        <v>437</v>
      </c>
      <c r="B90" s="8" t="s">
        <v>67</v>
      </c>
      <c r="C90" s="8" t="s">
        <v>438</v>
      </c>
      <c r="D90" s="8" t="s">
        <v>439</v>
      </c>
      <c r="E90" s="8" t="s">
        <v>36</v>
      </c>
      <c r="F90" s="8" t="s">
        <v>47</v>
      </c>
      <c r="G90" s="8" t="s">
        <v>48</v>
      </c>
      <c r="H90" s="8" t="s">
        <v>48</v>
      </c>
      <c r="I90" s="8" t="s">
        <v>48</v>
      </c>
      <c r="J90" s="4" t="s">
        <v>440</v>
      </c>
      <c r="K90" s="8" t="s">
        <v>48</v>
      </c>
      <c r="L90" s="2" t="s">
        <v>436</v>
      </c>
      <c r="M90" s="2"/>
      <c r="N90" s="2"/>
    </row>
    <row r="91" spans="1:14" ht="30">
      <c r="A91" s="1" t="s">
        <v>441</v>
      </c>
      <c r="B91" s="8" t="s">
        <v>278</v>
      </c>
      <c r="C91" s="8" t="s">
        <v>442</v>
      </c>
      <c r="D91" s="8" t="s">
        <v>412</v>
      </c>
      <c r="E91" s="8" t="s">
        <v>36</v>
      </c>
      <c r="F91" s="8" t="s">
        <v>139</v>
      </c>
      <c r="G91" s="3" t="s">
        <v>140</v>
      </c>
      <c r="H91" s="8" t="s">
        <v>49</v>
      </c>
      <c r="I91" s="4" t="s">
        <v>443</v>
      </c>
      <c r="J91" s="4" t="s">
        <v>444</v>
      </c>
      <c r="K91" s="8" t="s">
        <v>48</v>
      </c>
      <c r="L91" s="2" t="s">
        <v>436</v>
      </c>
      <c r="M91" s="2"/>
      <c r="N91" s="2"/>
    </row>
    <row r="92" spans="1:14">
      <c r="A92" s="1" t="s">
        <v>445</v>
      </c>
      <c r="B92" s="8" t="s">
        <v>124</v>
      </c>
      <c r="C92" s="8" t="s">
        <v>446</v>
      </c>
      <c r="D92" s="8" t="s">
        <v>447</v>
      </c>
      <c r="E92" s="8" t="s">
        <v>36</v>
      </c>
      <c r="F92" s="8" t="s">
        <v>37</v>
      </c>
      <c r="G92" s="8" t="s">
        <v>38</v>
      </c>
      <c r="H92" s="8" t="s">
        <v>48</v>
      </c>
      <c r="I92" s="8" t="s">
        <v>48</v>
      </c>
      <c r="J92" s="4" t="s">
        <v>448</v>
      </c>
      <c r="K92" s="8" t="s">
        <v>48</v>
      </c>
      <c r="L92" s="2" t="s">
        <v>436</v>
      </c>
      <c r="M92" s="2"/>
      <c r="N92" s="2"/>
    </row>
    <row r="93" spans="1:14">
      <c r="A93" s="1" t="s">
        <v>449</v>
      </c>
      <c r="B93" s="8" t="s">
        <v>85</v>
      </c>
      <c r="C93" s="8" t="s">
        <v>450</v>
      </c>
      <c r="D93" s="8" t="s">
        <v>451</v>
      </c>
      <c r="E93" s="8" t="s">
        <v>79</v>
      </c>
      <c r="F93" s="8" t="s">
        <v>80</v>
      </c>
      <c r="G93" s="8" t="s">
        <v>48</v>
      </c>
      <c r="H93" s="8" t="s">
        <v>48</v>
      </c>
      <c r="I93" s="8" t="s">
        <v>48</v>
      </c>
      <c r="J93" s="4" t="s">
        <v>452</v>
      </c>
      <c r="K93" s="8" t="s">
        <v>48</v>
      </c>
      <c r="L93" s="2" t="s">
        <v>436</v>
      </c>
      <c r="M93" s="2"/>
      <c r="N93" s="2"/>
    </row>
    <row r="94" spans="1:14">
      <c r="A94" s="1" t="s">
        <v>453</v>
      </c>
      <c r="B94" s="8" t="s">
        <v>144</v>
      </c>
      <c r="C94" s="8" t="s">
        <v>454</v>
      </c>
      <c r="D94" s="8" t="s">
        <v>455</v>
      </c>
      <c r="E94" s="8" t="s">
        <v>36</v>
      </c>
      <c r="F94" s="8" t="s">
        <v>47</v>
      </c>
      <c r="G94" s="8" t="s">
        <v>48</v>
      </c>
      <c r="H94" s="8" t="s">
        <v>39</v>
      </c>
      <c r="I94" s="8" t="s">
        <v>48</v>
      </c>
      <c r="J94" s="4" t="s">
        <v>456</v>
      </c>
      <c r="K94" s="8" t="s">
        <v>48</v>
      </c>
      <c r="L94" s="2" t="s">
        <v>436</v>
      </c>
      <c r="M94" s="2"/>
      <c r="N94" s="2" t="s">
        <v>426</v>
      </c>
    </row>
    <row r="95" spans="1:14">
      <c r="A95" s="1" t="s">
        <v>457</v>
      </c>
      <c r="B95" s="8" t="s">
        <v>153</v>
      </c>
      <c r="C95" s="8" t="s">
        <v>458</v>
      </c>
      <c r="D95" s="8" t="s">
        <v>459</v>
      </c>
      <c r="E95" s="8" t="s">
        <v>36</v>
      </c>
      <c r="F95" s="8" t="s">
        <v>47</v>
      </c>
      <c r="G95" s="8" t="s">
        <v>48</v>
      </c>
      <c r="H95" s="8" t="s">
        <v>160</v>
      </c>
      <c r="I95" s="8" t="s">
        <v>460</v>
      </c>
      <c r="J95" s="4" t="s">
        <v>461</v>
      </c>
      <c r="K95" s="8" t="s">
        <v>48</v>
      </c>
      <c r="L95" s="2" t="s">
        <v>436</v>
      </c>
      <c r="M95" s="2"/>
      <c r="N95" s="2" t="s">
        <v>419</v>
      </c>
    </row>
    <row r="96" spans="1:14">
      <c r="A96" s="1" t="s">
        <v>462</v>
      </c>
      <c r="B96" s="8" t="s">
        <v>153</v>
      </c>
      <c r="C96" s="8" t="s">
        <v>463</v>
      </c>
      <c r="D96" s="8" t="s">
        <v>464</v>
      </c>
      <c r="E96" s="8" t="s">
        <v>55</v>
      </c>
      <c r="F96" s="8" t="s">
        <v>80</v>
      </c>
      <c r="G96" s="8" t="s">
        <v>48</v>
      </c>
      <c r="H96" s="8" t="s">
        <v>48</v>
      </c>
      <c r="I96" s="8" t="s">
        <v>48</v>
      </c>
      <c r="J96" s="4" t="s">
        <v>465</v>
      </c>
      <c r="K96" s="8" t="s">
        <v>48</v>
      </c>
      <c r="L96" s="2" t="s">
        <v>436</v>
      </c>
      <c r="M96" s="2"/>
      <c r="N96" s="2"/>
    </row>
    <row r="97" spans="1:14" ht="75">
      <c r="A97" s="1" t="s">
        <v>466</v>
      </c>
      <c r="B97" s="8" t="s">
        <v>467</v>
      </c>
      <c r="C97" s="8" t="s">
        <v>468</v>
      </c>
      <c r="D97" s="8" t="s">
        <v>54</v>
      </c>
      <c r="E97" s="8" t="s">
        <v>390</v>
      </c>
      <c r="F97" s="8" t="s">
        <v>195</v>
      </c>
      <c r="G97" s="3" t="s">
        <v>469</v>
      </c>
      <c r="H97" s="8" t="s">
        <v>81</v>
      </c>
      <c r="I97" s="8" t="s">
        <v>470</v>
      </c>
      <c r="J97" s="8" t="s">
        <v>471</v>
      </c>
      <c r="K97" s="8">
        <v>31489614</v>
      </c>
      <c r="L97" s="2" t="s">
        <v>472</v>
      </c>
      <c r="M97" s="2"/>
      <c r="N97" s="2"/>
    </row>
    <row r="98" spans="1:14">
      <c r="A98" s="1" t="s">
        <v>473</v>
      </c>
      <c r="B98" s="8" t="s">
        <v>72</v>
      </c>
      <c r="C98" s="8" t="s">
        <v>474</v>
      </c>
      <c r="D98" s="8" t="s">
        <v>475</v>
      </c>
      <c r="E98" s="8" t="s">
        <v>390</v>
      </c>
      <c r="F98" s="8" t="s">
        <v>61</v>
      </c>
      <c r="G98" s="8" t="s">
        <v>476</v>
      </c>
      <c r="H98" s="8" t="s">
        <v>477</v>
      </c>
      <c r="I98" s="8" t="s">
        <v>478</v>
      </c>
      <c r="J98" s="8" t="s">
        <v>479</v>
      </c>
      <c r="K98" s="8">
        <v>29599076</v>
      </c>
      <c r="L98" s="2" t="s">
        <v>480</v>
      </c>
      <c r="M98" s="2"/>
      <c r="N98" s="2"/>
    </row>
    <row r="99" spans="1:14">
      <c r="A99" s="1" t="s">
        <v>481</v>
      </c>
      <c r="B99" s="8" t="s">
        <v>44</v>
      </c>
      <c r="C99" s="8" t="s">
        <v>482</v>
      </c>
      <c r="D99" s="8" t="s">
        <v>483</v>
      </c>
      <c r="E99" s="8" t="s">
        <v>36</v>
      </c>
      <c r="F99" s="8" t="s">
        <v>37</v>
      </c>
      <c r="G99" s="8" t="s">
        <v>476</v>
      </c>
      <c r="H99" s="8" t="s">
        <v>48</v>
      </c>
      <c r="I99" s="8" t="s">
        <v>48</v>
      </c>
      <c r="J99" s="8" t="s">
        <v>484</v>
      </c>
      <c r="K99" s="8">
        <v>26075876</v>
      </c>
      <c r="L99" s="2" t="s">
        <v>485</v>
      </c>
      <c r="M99" s="2"/>
      <c r="N99" s="2"/>
    </row>
    <row r="100" spans="1:14">
      <c r="A100" s="1" t="s">
        <v>486</v>
      </c>
      <c r="B100" s="8" t="s">
        <v>124</v>
      </c>
      <c r="C100" s="8" t="s">
        <v>487</v>
      </c>
      <c r="D100" s="8" t="s">
        <v>488</v>
      </c>
      <c r="E100" s="8" t="s">
        <v>36</v>
      </c>
      <c r="F100" s="8" t="s">
        <v>37</v>
      </c>
      <c r="G100" s="8" t="s">
        <v>489</v>
      </c>
      <c r="H100" s="8" t="s">
        <v>48</v>
      </c>
      <c r="I100" s="8" t="s">
        <v>48</v>
      </c>
      <c r="J100" s="8" t="s">
        <v>490</v>
      </c>
      <c r="K100" s="8">
        <v>26075876</v>
      </c>
      <c r="L100" s="2" t="s">
        <v>485</v>
      </c>
      <c r="M100" s="2"/>
      <c r="N100" s="2"/>
    </row>
    <row r="101" spans="1:14">
      <c r="A101" s="1" t="s">
        <v>491</v>
      </c>
      <c r="B101" s="8" t="s">
        <v>44</v>
      </c>
      <c r="C101" s="8" t="s">
        <v>492</v>
      </c>
      <c r="D101" s="8" t="s">
        <v>493</v>
      </c>
      <c r="E101" s="8" t="s">
        <v>55</v>
      </c>
      <c r="F101" s="8" t="s">
        <v>55</v>
      </c>
      <c r="G101" s="8" t="s">
        <v>48</v>
      </c>
      <c r="H101" s="8" t="s">
        <v>48</v>
      </c>
      <c r="I101" s="8" t="s">
        <v>48</v>
      </c>
      <c r="J101" s="36" t="s">
        <v>494</v>
      </c>
      <c r="K101" s="8">
        <v>29627028</v>
      </c>
      <c r="L101" s="2" t="s">
        <v>495</v>
      </c>
      <c r="M101" s="2"/>
      <c r="N101" s="2"/>
    </row>
    <row r="102" spans="1:14">
      <c r="A102" s="1" t="s">
        <v>496</v>
      </c>
      <c r="B102" s="8" t="s">
        <v>90</v>
      </c>
      <c r="C102" s="8" t="s">
        <v>497</v>
      </c>
      <c r="D102" s="8" t="s">
        <v>498</v>
      </c>
      <c r="E102" s="8" t="s">
        <v>79</v>
      </c>
      <c r="F102" s="8" t="s">
        <v>80</v>
      </c>
      <c r="G102" s="8" t="s">
        <v>48</v>
      </c>
      <c r="H102" s="8" t="s">
        <v>48</v>
      </c>
      <c r="I102" s="8" t="s">
        <v>48</v>
      </c>
      <c r="J102" s="36" t="s">
        <v>499</v>
      </c>
      <c r="K102" s="8">
        <v>29627028</v>
      </c>
      <c r="L102" s="2" t="s">
        <v>495</v>
      </c>
      <c r="M102" s="2"/>
      <c r="N102" s="2"/>
    </row>
    <row r="103" spans="1:14">
      <c r="A103" s="1" t="s">
        <v>500</v>
      </c>
      <c r="B103" s="8" t="s">
        <v>67</v>
      </c>
      <c r="C103" s="8" t="s">
        <v>501</v>
      </c>
      <c r="D103" s="8" t="s">
        <v>502</v>
      </c>
      <c r="E103" s="8" t="s">
        <v>36</v>
      </c>
      <c r="F103" s="8" t="s">
        <v>37</v>
      </c>
      <c r="G103" s="8" t="s">
        <v>489</v>
      </c>
      <c r="H103" s="8" t="s">
        <v>48</v>
      </c>
      <c r="I103" s="8" t="s">
        <v>48</v>
      </c>
      <c r="J103" s="8" t="s">
        <v>503</v>
      </c>
      <c r="K103" s="8">
        <v>38171563</v>
      </c>
      <c r="L103" s="34" t="s">
        <v>504</v>
      </c>
      <c r="M103" s="8"/>
      <c r="N103" s="8" t="s">
        <v>505</v>
      </c>
    </row>
    <row r="104" spans="1:14" ht="76.5">
      <c r="A104" s="1" t="s">
        <v>506</v>
      </c>
      <c r="B104" s="8" t="s">
        <v>85</v>
      </c>
      <c r="C104" s="8" t="s">
        <v>507</v>
      </c>
      <c r="D104" s="8" t="s">
        <v>54</v>
      </c>
      <c r="E104" s="8" t="s">
        <v>55</v>
      </c>
      <c r="F104" s="8" t="s">
        <v>195</v>
      </c>
      <c r="G104" s="3" t="s">
        <v>508</v>
      </c>
      <c r="H104" s="8" t="s">
        <v>48</v>
      </c>
      <c r="I104" s="8" t="s">
        <v>48</v>
      </c>
      <c r="J104" s="8" t="s">
        <v>509</v>
      </c>
      <c r="K104" s="8">
        <v>38171563</v>
      </c>
      <c r="L104" s="34" t="s">
        <v>504</v>
      </c>
      <c r="M104" s="8" t="s">
        <v>510</v>
      </c>
      <c r="N104" s="8" t="s">
        <v>505</v>
      </c>
    </row>
    <row r="105" spans="1:14" ht="29.25">
      <c r="A105" s="1" t="s">
        <v>511</v>
      </c>
      <c r="B105" s="8" t="s">
        <v>67</v>
      </c>
      <c r="C105" s="8" t="s">
        <v>512</v>
      </c>
      <c r="D105" s="8" t="s">
        <v>513</v>
      </c>
      <c r="E105" s="8" t="s">
        <v>36</v>
      </c>
      <c r="F105" s="8" t="s">
        <v>37</v>
      </c>
      <c r="G105" s="8" t="s">
        <v>38</v>
      </c>
      <c r="H105" s="8" t="s">
        <v>48</v>
      </c>
      <c r="I105" s="8" t="s">
        <v>48</v>
      </c>
      <c r="J105" s="8" t="s">
        <v>514</v>
      </c>
      <c r="K105" s="8" t="s">
        <v>48</v>
      </c>
      <c r="L105" s="2" t="s">
        <v>515</v>
      </c>
      <c r="M105" s="2"/>
      <c r="N105" s="40" t="s">
        <v>516</v>
      </c>
    </row>
    <row r="106" spans="1:14" ht="29.25">
      <c r="A106" s="1" t="s">
        <v>517</v>
      </c>
      <c r="B106" s="8" t="s">
        <v>67</v>
      </c>
      <c r="C106" s="8" t="s">
        <v>518</v>
      </c>
      <c r="D106" s="8" t="s">
        <v>519</v>
      </c>
      <c r="E106" s="8" t="s">
        <v>36</v>
      </c>
      <c r="F106" s="8" t="s">
        <v>37</v>
      </c>
      <c r="G106" s="8" t="s">
        <v>38</v>
      </c>
      <c r="H106" s="8" t="s">
        <v>477</v>
      </c>
      <c r="I106" s="8" t="s">
        <v>520</v>
      </c>
      <c r="J106" s="8" t="s">
        <v>521</v>
      </c>
      <c r="K106" s="8" t="s">
        <v>48</v>
      </c>
      <c r="L106" s="2" t="s">
        <v>515</v>
      </c>
      <c r="M106" s="2"/>
      <c r="N106" s="40" t="s">
        <v>516</v>
      </c>
    </row>
    <row r="107" spans="1:14">
      <c r="F107" s="8"/>
      <c r="G107" s="8"/>
      <c r="K107" s="6"/>
      <c r="L107" s="2"/>
      <c r="M107" s="2"/>
      <c r="N107" s="2"/>
    </row>
    <row r="108" spans="1:14">
      <c r="F108" s="8"/>
      <c r="G108" s="8"/>
      <c r="K108" s="6"/>
      <c r="L108" s="2"/>
      <c r="M108" s="2"/>
      <c r="N108" s="2"/>
    </row>
    <row r="109" spans="1:14">
      <c r="F109" s="8"/>
      <c r="G109" s="8"/>
      <c r="K109" s="6"/>
      <c r="L109" s="2"/>
      <c r="M109" s="2"/>
      <c r="N109" s="2"/>
    </row>
    <row r="110" spans="1:14">
      <c r="F110" s="8"/>
      <c r="G110" s="8"/>
      <c r="K110" s="6"/>
      <c r="L110" s="2"/>
      <c r="M110" s="2"/>
      <c r="N110" s="2"/>
    </row>
    <row r="111" spans="1:14">
      <c r="F111" s="8"/>
      <c r="G111" s="8"/>
      <c r="K111" s="6"/>
      <c r="L111" s="2"/>
      <c r="M111" s="2"/>
      <c r="N111" s="2"/>
    </row>
    <row r="112" spans="1:14">
      <c r="F112" s="8"/>
      <c r="G112" s="8"/>
      <c r="K112" s="6"/>
      <c r="L112" s="2"/>
      <c r="M112" s="2"/>
      <c r="N112" s="2"/>
    </row>
    <row r="115" spans="1:7">
      <c r="A115" s="1" t="s">
        <v>522</v>
      </c>
    </row>
    <row r="116" spans="1:7">
      <c r="A116" s="1" t="s">
        <v>523</v>
      </c>
    </row>
    <row r="117" spans="1:7">
      <c r="A117" s="23" t="s">
        <v>524</v>
      </c>
    </row>
    <row r="118" spans="1:7">
      <c r="A118" s="23" t="s">
        <v>525</v>
      </c>
    </row>
    <row r="120" spans="1:7" ht="16.5">
      <c r="C120" s="37"/>
    </row>
    <row r="122" spans="1:7" ht="18.75" customHeight="1">
      <c r="C122" s="35"/>
      <c r="D122" s="35"/>
    </row>
    <row r="123" spans="1:7" customFormat="1"/>
    <row r="124" spans="1:7" customFormat="1">
      <c r="D124" s="35"/>
    </row>
    <row r="125" spans="1:7" customFormat="1"/>
    <row r="126" spans="1:7" customFormat="1"/>
    <row r="127" spans="1:7" customFormat="1">
      <c r="G127" s="3"/>
    </row>
    <row r="128" spans="1:7">
      <c r="D128"/>
    </row>
    <row r="129" spans="4:4">
      <c r="D129"/>
    </row>
    <row r="130" spans="4:4">
      <c r="D130"/>
    </row>
  </sheetData>
  <mergeCells count="5">
    <mergeCell ref="A1:C1"/>
    <mergeCell ref="A2:C2"/>
    <mergeCell ref="A3:C3"/>
    <mergeCell ref="A4:C4"/>
    <mergeCell ref="A5:C5"/>
  </mergeCells>
  <hyperlinks>
    <hyperlink ref="K54" r:id="rId1" display="http://www.ncbi.nlm.nih.gov/pubmed?term=17388982%20" xr:uid="{55978ADF-F87F-45C7-B9AC-63A8E0AA2A3A}"/>
    <hyperlink ref="K76" r:id="rId2" display="http://www.ncbi.nlm.nih.gov/pubmed?term=21491624" xr:uid="{C97B73B6-68AC-4028-8D87-DCD4866E49B7}"/>
    <hyperlink ref="K37" r:id="rId3" display="http://www.ncbi.nlm.nih.gov/pubmed?term=10649502" xr:uid="{71476744-C134-4801-9A0E-F42C8449A302}"/>
    <hyperlink ref="K46" r:id="rId4" display="http://www.ncbi.nlm.nih.gov/pubmed?term=11589012" xr:uid="{FCCC3407-E6D4-450B-816C-5BE1C347BDF5}"/>
    <hyperlink ref="K59" r:id="rId5" display="http://www.ncbi.nlm.nih.gov/pubmed?term=17044973" xr:uid="{B361BF2A-0346-4D2D-8B82-9FCCC818E0E9}"/>
    <hyperlink ref="K60" r:id="rId6" display="http://www.ncbi.nlm.nih.gov/pubmed?term=17044973" xr:uid="{0F05337E-1487-447E-A54D-DE8DEF3F44C2}"/>
    <hyperlink ref="K35" r:id="rId7" display="http://www.ncbi.nlm.nih.gov/pubmed?term=19302939" xr:uid="{D1D72E36-2A97-4D83-9366-17E13E021F0A}"/>
    <hyperlink ref="K77" r:id="rId8" display="http://www.ncbi.nlm.nih.gov/pubmed?term=21990111" xr:uid="{4C825C39-9202-4555-B22B-397FBA78A9B4}"/>
    <hyperlink ref="K13" r:id="rId9" display="http://www.ncbi.nlm.nih.gov/pubmed?term=9425237" xr:uid="{B0B48423-EA53-4092-BE5F-9D948B4F909A}"/>
    <hyperlink ref="K14" r:id="rId10" display="9425237" xr:uid="{A6577695-B2E1-4D38-8855-81278A7D11B4}"/>
    <hyperlink ref="K42" r:id="rId11" display="http://www.ncbi.nlm.nih.gov/pubmed?term=10679943" xr:uid="{BDEB19FD-9C3B-4278-AE9F-BC815096D880}"/>
    <hyperlink ref="K40" r:id="rId12" display="http://www.ncbi.nlm.nih.gov/pubmed?term=10679943" xr:uid="{DB9EC70D-6E7E-437F-889F-36765FF64AE2}"/>
    <hyperlink ref="K16" r:id="rId13" display="http://www.ncbi.nlm.nih.gov/pubmed?term=9571187" xr:uid="{29E743B2-B0EC-456D-9A19-C5852B7885EA}"/>
    <hyperlink ref="K56" r:id="rId14" display="19793312" xr:uid="{498C2F4A-2E33-4B4B-A78E-558089D40307}"/>
    <hyperlink ref="K52" r:id="rId15" display="11506414" xr:uid="{DFB39D89-2E3B-4E59-B6BE-D9104C3DBEDA}"/>
    <hyperlink ref="K38" r:id="rId16" display="http://www.ncbi.nlm.nih.gov/pubmed?term=10649502" xr:uid="{AC1B4429-0B6B-4E31-BEBC-E445943AE485}"/>
    <hyperlink ref="K49" r:id="rId17" display="11589012" xr:uid="{7041D73E-A07D-4B49-A807-62F6DADE7D26}"/>
    <hyperlink ref="K53" r:id="rId18" display="http://www.ncbi.nlm.nih.gov/pubmed?term=12382155" xr:uid="{DA430482-25DB-4088-9446-2D7A7F66CAC3}"/>
    <hyperlink ref="K11" r:id="rId19" display="http://www.ncbi.nlm.nih.gov/pubmed?term=7637805" xr:uid="{CD0D04AC-F362-4875-8E27-8F67D755A977}"/>
    <hyperlink ref="K10" r:id="rId20" display="http://www.ncbi.nlm.nih.gov/pubmed?term=7637805" xr:uid="{11363563-5D1E-42E8-B448-9D5A147D00AA}"/>
    <hyperlink ref="K15" r:id="rId21" display="9425237" xr:uid="{DEB03A5E-83B4-4E43-B83B-C55A70E6BA4F}"/>
    <hyperlink ref="K36" r:id="rId22" display="http://www.ncbi.nlm.nih.gov/pubmed?term=10679943" xr:uid="{CF8E85EC-293C-4CF4-AA4D-F2D2158852FA}"/>
    <hyperlink ref="K35:K36" r:id="rId23" display="http://www.ncbi.nlm.nih.gov/pubmed?term=10679943" xr:uid="{D0AB74F0-C138-48B9-913D-88C7356E178F}"/>
    <hyperlink ref="K43" r:id="rId24" display="http://www.ncbi.nlm.nih.gov/pubmed?term=9664077" xr:uid="{83B4CDD2-DCF2-4804-AA9C-71A060B9DF87}"/>
    <hyperlink ref="K44" r:id="rId25" display="http://www.ncbi.nlm.nih.gov/pubmed?term=10679943" xr:uid="{AB08DAF1-7294-4CA2-9868-A6D67A095AE3}"/>
    <hyperlink ref="K45" r:id="rId26" display="http://www.ncbi.nlm.nih.gov/pubmed?term=10679943" xr:uid="{6524D0E4-7265-46D9-BA47-4846B403D120}"/>
    <hyperlink ref="K23" r:id="rId27" display="http://www.ncbi.nlm.nih.gov/pubmed?term=9664077" xr:uid="{C24333E8-887F-4079-834B-C60B13DFF546}"/>
    <hyperlink ref="K25" r:id="rId28" display="http://www.ncbi.nlm.nih.gov/pubmed?term=9664077" xr:uid="{874E3A14-7B27-4114-913E-B14C54B87B17}"/>
    <hyperlink ref="K26" r:id="rId29" display="http://www.ncbi.nlm.nih.gov/pubmed?term=9664077" xr:uid="{55BC3280-8047-4BFE-9A9C-E8AD60FC9DA7}"/>
    <hyperlink ref="K27" r:id="rId30" display="http://www.ncbi.nlm.nih.gov/pubmed?term=9664077" xr:uid="{4B88351B-6A8A-4250-8638-BBF9BE8CADD1}"/>
    <hyperlink ref="K28" r:id="rId31" display="http://www.ncbi.nlm.nih.gov/pubmed?term=9664077" xr:uid="{640CE82A-6596-4FF4-8F89-467FF2697690}"/>
    <hyperlink ref="K29" r:id="rId32" display="http://www.ncbi.nlm.nih.gov/pubmed?term=9664077" xr:uid="{72D6D7FB-C641-4811-8BC4-27F82DAFED51}"/>
    <hyperlink ref="K32" r:id="rId33" display="http://www.ncbi.nlm.nih.gov/pubmed?term=9664077" xr:uid="{32A02896-F436-47A4-BFB1-10478F22E926}"/>
    <hyperlink ref="K34" r:id="rId34" display="http://www.ncbi.nlm.nih.gov/pubmed?term=21990111" xr:uid="{EC981158-569C-4D86-91C9-6371361DBB09}"/>
    <hyperlink ref="K65" r:id="rId35" display="http://www.ncbi.nlm.nih.gov/pubmed?term=21990111" xr:uid="{AC1239D5-9BCE-4ACA-96E7-3A9A1A3449EF}"/>
    <hyperlink ref="K66" r:id="rId36" display="http://www.ncbi.nlm.nih.gov/pubmed?term=21990111" xr:uid="{4C3737ED-E1B1-45CB-83C1-03836528D341}"/>
    <hyperlink ref="K67" r:id="rId37" display="http://www.ncbi.nlm.nih.gov/pubmed?term=21990111" xr:uid="{A3476B61-B41B-4CE0-9973-A0797D501849}"/>
    <hyperlink ref="K68" r:id="rId38" display="http://www.ncbi.nlm.nih.gov/pubmed?term=21990111" xr:uid="{5D6D0E83-7633-4351-9577-4E74BCF67700}"/>
    <hyperlink ref="K69" r:id="rId39" display="http://www.ncbi.nlm.nih.gov/pubmed?term=21990111" xr:uid="{D56C2CC1-B205-4F2C-AE45-B8491829FDFB}"/>
    <hyperlink ref="K70" r:id="rId40" display="http://www.ncbi.nlm.nih.gov/pubmed?term=21990111" xr:uid="{1492EFE5-16C6-4425-BC59-F77283980E64}"/>
    <hyperlink ref="K71" r:id="rId41" display="http://www.ncbi.nlm.nih.gov/pubmed?term=21990111" xr:uid="{E244043D-01EF-4343-8A85-A0BF4A4CE83F}"/>
    <hyperlink ref="K72" r:id="rId42" display="http://www.ncbi.nlm.nih.gov/pubmed?term=21990111" xr:uid="{95A98CE8-3197-4E87-BCDF-6CD41E7B2142}"/>
    <hyperlink ref="K73" r:id="rId43" display="http://www.ncbi.nlm.nih.gov/pubmed?term=21990111" xr:uid="{8B745D36-D751-495B-AA7B-CA49C38E0664}"/>
    <hyperlink ref="K74" r:id="rId44" display="http://www.ncbi.nlm.nih.gov/pubmed?term=21990111" xr:uid="{3671AACF-2926-4633-BCB3-8679FABE2B70}"/>
    <hyperlink ref="K75" r:id="rId45" display="http://www.ncbi.nlm.nih.gov/pubmed?term=21990111" xr:uid="{C22C2B8D-0E15-46CA-843F-B2F27A69EDB4}"/>
    <hyperlink ref="K62" r:id="rId46" display="http://www.ncbi.nlm.nih.gov/pubmed?term=21990111" xr:uid="{C7C0944C-9F27-4A45-A0B1-0EEB6720042B}"/>
    <hyperlink ref="K78" r:id="rId47" display="http://www.ncbi.nlm.nih.gov/pubmed/25205113" xr:uid="{59D22ADF-FAEE-47E6-989E-9988B8702AE4}"/>
    <hyperlink ref="K51" r:id="rId48" display="22387303" xr:uid="{BB232DFE-D358-46A8-87A3-FFDE3564C845}"/>
    <hyperlink ref="K80" r:id="rId49" display="22387303" xr:uid="{F5F7E2CE-3213-42CC-B1E6-B139308CE452}"/>
    <hyperlink ref="K30" r:id="rId50" display="http://www.ncbi.nlm.nih.gov/pubmed?term=9664077" xr:uid="{03557E97-4677-4A18-870A-D785FEC7FB13}"/>
    <hyperlink ref="K31" r:id="rId51" display="http://www.ncbi.nlm.nih.gov/pubmed?term=9664077" xr:uid="{248798F7-B078-491E-8B38-19923DCDCA84}"/>
    <hyperlink ref="K21" r:id="rId52" display="http://www.ncbi.nlm.nih.gov/pubmed?term=9664077" xr:uid="{75BFD715-C5D2-485F-AA45-09146085E75C}"/>
    <hyperlink ref="K22" r:id="rId53" display="http://www.ncbi.nlm.nih.gov/pubmed?term=9664077" xr:uid="{D9CDC89B-4F75-4A6C-982A-40A6DB69DF24}"/>
    <hyperlink ref="K17" r:id="rId54" display="9425237" xr:uid="{965B65C7-72F6-4CE5-AEDF-94D090531490}"/>
    <hyperlink ref="K39" r:id="rId55" display="http://www.ncbi.nlm.nih.gov/pubmed?term=10679943" xr:uid="{F5572AC3-8A90-4C90-8E11-7F0DCFE3692D}"/>
    <hyperlink ref="K41" r:id="rId56" display="https://www.ncbi.nlm.nih.gov/pubmed/26510000" xr:uid="{BF4BE2E1-BE7D-4A67-9E62-25351F01744B}"/>
    <hyperlink ref="K79" r:id="rId57" display="26846731" xr:uid="{F13F2CEA-9657-4FD7-8BF5-D2CB46276FE6}"/>
    <hyperlink ref="I78" r:id="rId58" display="https://www.ncbi.nlm.nih.gov/snp/rs1349528345" xr:uid="{4C97E263-BB50-4011-9A4B-19566DE701A9}"/>
    <hyperlink ref="K33" r:id="rId59" display="https://www.ncbi.nlm.nih.gov/pmc/articles/PMC6292089/" xr:uid="{CEFB04E4-75B6-499B-A860-171D04BB1FD0}"/>
    <hyperlink ref="K81" r:id="rId60" display="https://www.ncbi.nlm.nih.gov/pmc/articles/PMC6292089/" xr:uid="{BD25E24E-5A27-423A-B16C-042B7741F1CF}"/>
    <hyperlink ref="K82" r:id="rId61" display="https://www.ncbi.nlm.nih.gov/pmc/articles/PMC6292089/" xr:uid="{253436AF-2BA2-4A7F-903B-A5A64A4866F4}"/>
    <hyperlink ref="D1" r:id="rId62" display="http://www.ncbi.nlm.nih.gov/gene/5538" xr:uid="{CB5F1F4E-8537-411F-8BB8-7730D6C2F2CD}"/>
    <hyperlink ref="D3" r:id="rId63" display="http://www.ncbi.nlm.nih.gov/nuccore/NG_009192.1" xr:uid="{3C834440-7628-483D-A2CF-DFB0375F320B}"/>
    <hyperlink ref="D4" r:id="rId64" display="https://www.ncbi.nlm.nih.gov/nuccore/NM_000310" xr:uid="{3FC88020-57A7-4C55-B588-E3165B3FF052}"/>
    <hyperlink ref="D5" r:id="rId65" display="http://www.ncbi.nlm.nih.gov/protein/NP_000301.1" xr:uid="{0553F6D5-C4FA-42E6-A867-9184A42991B6}"/>
  </hyperlinks>
  <pageMargins left="0.7" right="0.7" top="0.75" bottom="0.75" header="0.3" footer="0.3"/>
  <tableParts count="1">
    <tablePart r:id="rId6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4F6E-7845-4D1B-B7B3-2AF5BF214A4D}">
  <dimension ref="A1:AA155"/>
  <sheetViews>
    <sheetView workbookViewId="0">
      <selection activeCell="H22" sqref="H22"/>
    </sheetView>
    <sheetView workbookViewId="1"/>
  </sheetViews>
  <sheetFormatPr defaultColWidth="9.140625" defaultRowHeight="15"/>
  <cols>
    <col min="1" max="1" width="20.28515625" style="13" bestFit="1" customWidth="1"/>
    <col min="2" max="2" width="19.42578125" style="13" bestFit="1" customWidth="1"/>
    <col min="3" max="5" width="15.85546875" style="13" customWidth="1"/>
    <col min="6" max="6" width="20.42578125" style="13" bestFit="1" customWidth="1"/>
    <col min="7" max="7" width="15.85546875" style="13" customWidth="1"/>
    <col min="8" max="8" width="24.7109375" style="13" bestFit="1" customWidth="1"/>
    <col min="9" max="9" width="16.5703125" style="13" bestFit="1" customWidth="1"/>
    <col min="10" max="12" width="7.7109375" style="13" bestFit="1" customWidth="1"/>
    <col min="13" max="17" width="8.85546875" style="13" bestFit="1" customWidth="1"/>
    <col min="18" max="18" width="16.7109375" style="13" bestFit="1" customWidth="1"/>
    <col min="19" max="19" width="18.7109375" style="13" customWidth="1"/>
    <col min="20" max="20" width="24.7109375" style="13" bestFit="1" customWidth="1"/>
    <col min="21" max="26" width="8.85546875" style="13" bestFit="1" customWidth="1"/>
    <col min="27" max="27" width="11.28515625" style="13" bestFit="1" customWidth="1"/>
    <col min="28" max="16384" width="9.140625" style="13"/>
  </cols>
  <sheetData>
    <row r="1" spans="1:19" ht="43.5" customHeight="1">
      <c r="A1" s="14" t="s">
        <v>526</v>
      </c>
      <c r="B1" s="15">
        <f>COUNTA('CLN1 mutation datasheet'!A10:A110)</f>
        <v>97</v>
      </c>
    </row>
    <row r="2" spans="1:19" ht="43.5" customHeight="1"/>
    <row r="3" spans="1:19" ht="43.5" customHeight="1">
      <c r="A3" s="16" t="s">
        <v>527</v>
      </c>
      <c r="B3" s="17" t="s">
        <v>36</v>
      </c>
      <c r="C3" s="17" t="s">
        <v>55</v>
      </c>
      <c r="D3" s="17" t="s">
        <v>79</v>
      </c>
      <c r="E3" s="17" t="s">
        <v>179</v>
      </c>
      <c r="F3" s="17" t="s">
        <v>201</v>
      </c>
      <c r="G3" s="18" t="s">
        <v>48</v>
      </c>
    </row>
    <row r="4" spans="1:19" ht="20.25" customHeight="1">
      <c r="A4" s="19">
        <f>SUM(B4:G4)</f>
        <v>97</v>
      </c>
      <c r="B4" s="20">
        <f>COUNTIF('CLN1 mutation datasheet'!E10:E110,"substitution")</f>
        <v>72</v>
      </c>
      <c r="C4" s="20">
        <f>COUNTIF('CLN1 mutation datasheet'!E10:E110,"deletion")</f>
        <v>12</v>
      </c>
      <c r="D4" s="20">
        <f>COUNTIF('CLN1 mutation datasheet'!E10:E110,"duplication")</f>
        <v>6</v>
      </c>
      <c r="E4" s="20">
        <f>COUNTIF('CLN1 mutation datasheet'!E10:E110,"deletion insertion")</f>
        <v>2</v>
      </c>
      <c r="F4" s="20">
        <f>COUNTIF('CLN1 mutation datasheet'!E10:E110,"insertion")</f>
        <v>1</v>
      </c>
      <c r="G4" s="21">
        <f>COUNTIF('CLN1 mutation datasheet'!E10:E110,"NA")</f>
        <v>4</v>
      </c>
    </row>
    <row r="6" spans="1:19" ht="45">
      <c r="A6" s="10" t="s">
        <v>528</v>
      </c>
      <c r="B6" s="11" t="s">
        <v>37</v>
      </c>
      <c r="C6" s="11" t="s">
        <v>55</v>
      </c>
      <c r="D6" s="11" t="s">
        <v>79</v>
      </c>
      <c r="E6" s="11" t="s">
        <v>80</v>
      </c>
      <c r="F6" s="11" t="s">
        <v>201</v>
      </c>
      <c r="G6" s="11" t="s">
        <v>47</v>
      </c>
      <c r="H6" s="11" t="s">
        <v>96</v>
      </c>
      <c r="I6" s="11" t="s">
        <v>285</v>
      </c>
      <c r="J6" s="11" t="s">
        <v>139</v>
      </c>
      <c r="K6" s="11" t="s">
        <v>195</v>
      </c>
      <c r="L6" s="12" t="s">
        <v>48</v>
      </c>
      <c r="N6" s="3"/>
      <c r="O6" s="3"/>
    </row>
    <row r="7" spans="1:19" ht="20.25" customHeight="1">
      <c r="A7" s="19">
        <f>SUM(B7:L7)</f>
        <v>97</v>
      </c>
      <c r="B7" s="20">
        <f>COUNTIF('CLN1 mutation datasheet'!F10:F110,"missense")</f>
        <v>42</v>
      </c>
      <c r="C7" s="20">
        <f>COUNTIF('CLN1 mutation datasheet'!$F10:$F110,"deletion")</f>
        <v>3</v>
      </c>
      <c r="D7" s="20">
        <f>COUNTIF('CLN1 mutation datasheet'!$F10:$F110,"duplication")</f>
        <v>1</v>
      </c>
      <c r="E7" s="20">
        <f>COUNTIF('CLN1 mutation datasheet'!$F10:$F110,"frameshift")</f>
        <v>15</v>
      </c>
      <c r="F7" s="20">
        <f>COUNTIF('CLN1 mutation datasheet'!$F10:$F110,"insertion")</f>
        <v>1</v>
      </c>
      <c r="G7" s="20">
        <f>COUNTIF('CLN1 mutation datasheet'!$F10:$F110,"nonsense")</f>
        <v>16</v>
      </c>
      <c r="H7" s="20">
        <f>COUNTIF('CLN1 mutation datasheet'!$F10:$F110,"altered*")</f>
        <v>1</v>
      </c>
      <c r="I7" s="20">
        <f>COUNTIF('CLN1 mutation datasheet'!$F10:$F110,"no sig*")</f>
        <v>3</v>
      </c>
      <c r="J7" s="20">
        <f>COUNTIF('CLN1 mutation datasheet'!$F10:$F110,"*acceptor*")</f>
        <v>4</v>
      </c>
      <c r="K7" s="20">
        <f>COUNTIF('CLN1 mutation datasheet'!$F10:$F110,"*donor*")</f>
        <v>10</v>
      </c>
      <c r="L7" s="21">
        <f>COUNTIF('CLN1 mutation datasheet'!$F10:$F110,"NA")</f>
        <v>1</v>
      </c>
    </row>
    <row r="9" spans="1:19" s="22" customFormat="1" ht="30">
      <c r="A9" s="10" t="s">
        <v>529</v>
      </c>
      <c r="B9" s="11" t="s">
        <v>167</v>
      </c>
      <c r="C9" s="11" t="s">
        <v>49</v>
      </c>
      <c r="D9" s="11" t="s">
        <v>39</v>
      </c>
      <c r="E9" s="11" t="s">
        <v>81</v>
      </c>
      <c r="F9" s="11" t="s">
        <v>160</v>
      </c>
      <c r="G9" s="12" t="s">
        <v>48</v>
      </c>
    </row>
    <row r="10" spans="1:19" ht="20.25" customHeight="1">
      <c r="A10" s="19">
        <f>SUM(B10:G10)</f>
        <v>97</v>
      </c>
      <c r="B10" s="20">
        <f>COUNTIF('CLN1 mutation datasheet'!$H10:$H110,"Benign*")</f>
        <v>3</v>
      </c>
      <c r="C10" s="20">
        <f>COUNTIF('CLN1 mutation datasheet'!$H10:$H110,"Likely path*")</f>
        <v>45</v>
      </c>
      <c r="D10" s="20">
        <f>COUNTIF('CLN1 mutation datasheet'!$H10:$H110,"Pathogenic")</f>
        <v>12</v>
      </c>
      <c r="E10" s="20">
        <f>COUNTIF('CLN1 mutation datasheet'!$H10:$H110,"Pathogenic/*")</f>
        <v>9</v>
      </c>
      <c r="F10" s="20">
        <f>COUNTIF('CLN1 mutation datasheet'!$H10:$H110,"Uncertain*")</f>
        <v>8</v>
      </c>
      <c r="G10" s="21">
        <f>COUNTIF('CLN1 mutation datasheet'!$H10:$H110,"NA")</f>
        <v>20</v>
      </c>
    </row>
    <row r="12" spans="1:19">
      <c r="A12" s="10" t="s">
        <v>530</v>
      </c>
      <c r="B12" s="30" t="s">
        <v>52</v>
      </c>
      <c r="C12" s="30" t="s">
        <v>85</v>
      </c>
      <c r="D12" s="30" t="s">
        <v>44</v>
      </c>
      <c r="E12" s="30" t="s">
        <v>67</v>
      </c>
      <c r="F12" s="30" t="s">
        <v>33</v>
      </c>
      <c r="G12" s="30" t="s">
        <v>90</v>
      </c>
      <c r="H12" s="30" t="s">
        <v>124</v>
      </c>
      <c r="I12" s="30" t="s">
        <v>72</v>
      </c>
      <c r="J12" s="30" t="s">
        <v>144</v>
      </c>
      <c r="K12" s="30" t="s">
        <v>153</v>
      </c>
      <c r="L12" s="30" t="s">
        <v>193</v>
      </c>
      <c r="M12" s="30" t="s">
        <v>206</v>
      </c>
      <c r="N12" s="30" t="s">
        <v>278</v>
      </c>
      <c r="O12" s="30" t="s">
        <v>531</v>
      </c>
      <c r="P12" s="30" t="s">
        <v>367</v>
      </c>
      <c r="Q12" s="30" t="s">
        <v>221</v>
      </c>
      <c r="R12" s="30" t="s">
        <v>137</v>
      </c>
      <c r="S12" s="31" t="s">
        <v>532</v>
      </c>
    </row>
    <row r="13" spans="1:19" ht="20.25" customHeight="1">
      <c r="A13" s="19">
        <f>SUM(B13:S13)</f>
        <v>97</v>
      </c>
      <c r="B13" s="20">
        <f>COUNTIF('CLN1 mutation datasheet'!$B10:$B110,"3'UTR")</f>
        <v>1</v>
      </c>
      <c r="C13" s="20">
        <f>COUNTIF('CLN1 mutation datasheet'!$B10:$B110,"Exon 01")</f>
        <v>10</v>
      </c>
      <c r="D13" s="20">
        <f>COUNTIF('CLN1 mutation datasheet'!$B10:$B110,"Exon 02")</f>
        <v>10</v>
      </c>
      <c r="E13" s="20">
        <f>COUNTIF('CLN1 mutation datasheet'!$B10:$B110,"Exon 03")</f>
        <v>16</v>
      </c>
      <c r="F13" s="20">
        <f>COUNTIF('CLN1 mutation datasheet'!$B10:$B110,"Exon 04")</f>
        <v>4</v>
      </c>
      <c r="G13" s="20">
        <f>COUNTIF('CLN1 mutation datasheet'!$B10:$B110,"Exon 05")</f>
        <v>8</v>
      </c>
      <c r="H13" s="20">
        <f>COUNTIF('CLN1 mutation datasheet'!$B10:$B110,"Exon 06")</f>
        <v>10</v>
      </c>
      <c r="I13" s="20">
        <f>COUNTIF('CLN1 mutation datasheet'!$B10:$B110,"Exon 07")</f>
        <v>9</v>
      </c>
      <c r="J13" s="20">
        <f>COUNTIF('CLN1 mutation datasheet'!$B10:$B110,"Exon 08")</f>
        <v>5</v>
      </c>
      <c r="K13" s="20">
        <f>COUNTIF('CLN1 mutation datasheet'!$B10:$B110,"Exon 09")</f>
        <v>7</v>
      </c>
      <c r="L13" s="20">
        <f>COUNTIF('CLN1 mutation datasheet'!$B10:$B110,"Intron 01")</f>
        <v>3</v>
      </c>
      <c r="M13" s="20">
        <f>COUNTIF('CLN1 mutation datasheet'!$B10:$B110,"Intron 02")</f>
        <v>2</v>
      </c>
      <c r="N13" s="20">
        <f>COUNTIF('CLN1 mutation datasheet'!$B10:$B110,"Intron 03")</f>
        <v>4</v>
      </c>
      <c r="O13" s="20">
        <f>COUNTIF('CLN1 mutation datasheet'!$B10:$B110,"Intron 04")</f>
        <v>1</v>
      </c>
      <c r="P13" s="20">
        <f>COUNTIF('CLN1 mutation datasheet'!$B10:$B110,"Intron 05")</f>
        <v>2</v>
      </c>
      <c r="Q13" s="20">
        <f>COUNTIF('CLN1 mutation datasheet'!$B10:$B110,"Intron 06")</f>
        <v>3</v>
      </c>
      <c r="R13" s="20">
        <f>COUNTIF('CLN1 mutation datasheet'!$B10:$B110,"Intron 07")</f>
        <v>1</v>
      </c>
      <c r="S13" s="21">
        <f>COUNTIF('CLN1 mutation datasheet'!$B10:$B110,"Intron 01,*")</f>
        <v>1</v>
      </c>
    </row>
    <row r="14" spans="1:19">
      <c r="B14"/>
      <c r="C14"/>
      <c r="D14"/>
      <c r="E14"/>
    </row>
    <row r="15" spans="1:19">
      <c r="B15"/>
      <c r="C15"/>
      <c r="D15"/>
      <c r="E15"/>
      <c r="F15"/>
      <c r="G15"/>
      <c r="H15"/>
      <c r="I15"/>
      <c r="J15"/>
    </row>
    <row r="16" spans="1:19">
      <c r="B16"/>
      <c r="C16"/>
      <c r="D16"/>
      <c r="E16"/>
      <c r="F16"/>
      <c r="G16"/>
      <c r="H16"/>
      <c r="I16"/>
      <c r="J16"/>
    </row>
    <row r="17" spans="2:27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27">
      <c r="B20"/>
      <c r="C20"/>
      <c r="D20"/>
      <c r="E20"/>
      <c r="F20"/>
      <c r="G20"/>
      <c r="H20"/>
      <c r="I20"/>
      <c r="J20"/>
    </row>
    <row r="21" spans="2:27">
      <c r="B21"/>
      <c r="C21"/>
      <c r="D21"/>
      <c r="E21"/>
      <c r="F21"/>
      <c r="G21"/>
      <c r="H21"/>
      <c r="I21"/>
      <c r="J21"/>
    </row>
    <row r="22" spans="2:27">
      <c r="B22"/>
      <c r="C22"/>
      <c r="D22"/>
      <c r="E22"/>
      <c r="F22"/>
      <c r="G22"/>
      <c r="H22"/>
      <c r="I22"/>
      <c r="J22"/>
    </row>
    <row r="23" spans="2:27">
      <c r="B23"/>
      <c r="C23"/>
      <c r="D23"/>
      <c r="E23"/>
      <c r="F23"/>
      <c r="G23"/>
      <c r="H23"/>
      <c r="I23"/>
      <c r="J23"/>
    </row>
    <row r="24" spans="2:27">
      <c r="B24"/>
      <c r="C24"/>
      <c r="D24"/>
      <c r="E24"/>
      <c r="F24"/>
      <c r="G24"/>
      <c r="H24"/>
      <c r="I24"/>
      <c r="J24"/>
    </row>
    <row r="25" spans="2:27">
      <c r="B25"/>
      <c r="C25"/>
      <c r="D25"/>
      <c r="E25"/>
      <c r="F25"/>
      <c r="G25"/>
      <c r="H25"/>
      <c r="I25"/>
      <c r="J25"/>
    </row>
    <row r="26" spans="2:27">
      <c r="C26"/>
      <c r="D26"/>
      <c r="E26"/>
      <c r="F26"/>
      <c r="G26"/>
      <c r="H26"/>
      <c r="I26"/>
      <c r="J26"/>
    </row>
    <row r="27" spans="2:27">
      <c r="C27"/>
      <c r="D27"/>
      <c r="E27"/>
      <c r="F27"/>
      <c r="G27"/>
      <c r="H27"/>
      <c r="I27"/>
      <c r="J27"/>
    </row>
    <row r="28" spans="2:27">
      <c r="C28"/>
      <c r="D28"/>
      <c r="E28"/>
      <c r="F28"/>
      <c r="G28"/>
      <c r="H28"/>
      <c r="I28"/>
      <c r="J28"/>
    </row>
    <row r="29" spans="2:27">
      <c r="C29"/>
      <c r="D29"/>
      <c r="E29"/>
      <c r="F29"/>
      <c r="G29"/>
      <c r="H29"/>
      <c r="I29"/>
      <c r="J29"/>
    </row>
    <row r="30" spans="2:27">
      <c r="C30"/>
      <c r="D30"/>
      <c r="E30"/>
      <c r="F30"/>
      <c r="G30"/>
      <c r="H30"/>
      <c r="I30"/>
      <c r="J30"/>
    </row>
    <row r="31" spans="2:27">
      <c r="C31"/>
      <c r="D31"/>
      <c r="E31"/>
      <c r="F31"/>
      <c r="G31"/>
      <c r="H31"/>
      <c r="I31"/>
      <c r="J31"/>
    </row>
    <row r="32" spans="2:27">
      <c r="C32"/>
      <c r="D32"/>
      <c r="E32"/>
      <c r="F32"/>
      <c r="G32"/>
      <c r="H32"/>
      <c r="I32"/>
      <c r="J32"/>
    </row>
    <row r="33" spans="3:10">
      <c r="C33"/>
      <c r="D33"/>
      <c r="E33"/>
      <c r="F33"/>
      <c r="G33"/>
      <c r="H33"/>
      <c r="I33"/>
      <c r="J33"/>
    </row>
    <row r="34" spans="3:10">
      <c r="C34"/>
      <c r="D34"/>
      <c r="E34"/>
      <c r="F34"/>
      <c r="G34"/>
      <c r="H34"/>
      <c r="I34"/>
      <c r="J34"/>
    </row>
    <row r="35" spans="3:10">
      <c r="C35"/>
      <c r="D35"/>
      <c r="E35"/>
      <c r="F35"/>
      <c r="G35"/>
      <c r="H35"/>
      <c r="I35"/>
      <c r="J35"/>
    </row>
    <row r="36" spans="3:10">
      <c r="C36"/>
      <c r="D36"/>
      <c r="E36"/>
      <c r="F36"/>
      <c r="G36"/>
      <c r="H36"/>
      <c r="I36"/>
      <c r="J36"/>
    </row>
    <row r="37" spans="3:10">
      <c r="C37"/>
      <c r="D37"/>
      <c r="E37"/>
      <c r="F37"/>
      <c r="G37"/>
      <c r="H37"/>
      <c r="I37"/>
      <c r="J37"/>
    </row>
    <row r="38" spans="3:10">
      <c r="C38"/>
      <c r="D38"/>
      <c r="E38"/>
      <c r="F38"/>
      <c r="G38"/>
      <c r="H38"/>
      <c r="I38"/>
      <c r="J38"/>
    </row>
    <row r="39" spans="3:10">
      <c r="C39"/>
      <c r="D39"/>
      <c r="E39"/>
      <c r="F39"/>
      <c r="G39"/>
      <c r="H39"/>
      <c r="I39"/>
      <c r="J39"/>
    </row>
    <row r="40" spans="3:10">
      <c r="C40"/>
      <c r="D40"/>
      <c r="E40"/>
      <c r="F40"/>
      <c r="G40"/>
      <c r="H40"/>
      <c r="I40"/>
      <c r="J40"/>
    </row>
    <row r="41" spans="3:10">
      <c r="C41"/>
      <c r="D41"/>
      <c r="E41"/>
      <c r="F41"/>
      <c r="G41"/>
      <c r="H41"/>
      <c r="I41"/>
      <c r="J41"/>
    </row>
    <row r="42" spans="3:10">
      <c r="C42"/>
      <c r="D42"/>
      <c r="E42"/>
      <c r="F42"/>
      <c r="G42"/>
      <c r="H42"/>
      <c r="I42"/>
      <c r="J42"/>
    </row>
    <row r="43" spans="3:10">
      <c r="C43"/>
      <c r="D43"/>
      <c r="E43"/>
      <c r="F43"/>
      <c r="G43"/>
      <c r="H43"/>
      <c r="I43"/>
      <c r="J43"/>
    </row>
    <row r="44" spans="3:10">
      <c r="C44"/>
      <c r="D44"/>
      <c r="E44"/>
      <c r="F44"/>
      <c r="G44"/>
      <c r="H44"/>
      <c r="I44"/>
      <c r="J44"/>
    </row>
    <row r="45" spans="3:10">
      <c r="C45"/>
      <c r="D45"/>
      <c r="E45"/>
      <c r="F45"/>
      <c r="G45"/>
      <c r="H45"/>
      <c r="I45"/>
      <c r="J45"/>
    </row>
    <row r="46" spans="3:10">
      <c r="C46"/>
      <c r="D46"/>
      <c r="E46"/>
      <c r="F46"/>
      <c r="G46"/>
      <c r="H46"/>
      <c r="I46"/>
      <c r="J46"/>
    </row>
    <row r="47" spans="3:10">
      <c r="C47"/>
      <c r="D47"/>
      <c r="E47"/>
      <c r="F47"/>
      <c r="G47"/>
      <c r="H47"/>
      <c r="I47"/>
      <c r="J47"/>
    </row>
    <row r="48" spans="3:10">
      <c r="C48"/>
      <c r="D48"/>
      <c r="E48"/>
      <c r="F48"/>
      <c r="G48"/>
      <c r="H48"/>
      <c r="I48"/>
      <c r="J48"/>
    </row>
    <row r="49" spans="3:10">
      <c r="C49"/>
      <c r="D49"/>
      <c r="E49"/>
      <c r="F49"/>
      <c r="G49"/>
      <c r="H49"/>
      <c r="I49"/>
      <c r="J49"/>
    </row>
    <row r="50" spans="3:10">
      <c r="C50"/>
      <c r="D50"/>
      <c r="E50"/>
      <c r="F50"/>
      <c r="G50"/>
      <c r="H50"/>
      <c r="I50"/>
      <c r="J50"/>
    </row>
    <row r="51" spans="3:10">
      <c r="C51"/>
      <c r="D51"/>
      <c r="E51"/>
      <c r="F51"/>
      <c r="G51"/>
      <c r="H51"/>
      <c r="I51"/>
      <c r="J51"/>
    </row>
    <row r="52" spans="3:10">
      <c r="C52"/>
      <c r="D52"/>
      <c r="E52"/>
      <c r="F52"/>
      <c r="G52"/>
      <c r="H52"/>
      <c r="I52"/>
      <c r="J52"/>
    </row>
    <row r="53" spans="3:10">
      <c r="C53"/>
      <c r="D53"/>
      <c r="E53"/>
      <c r="F53"/>
      <c r="G53"/>
      <c r="H53"/>
      <c r="I53"/>
      <c r="J53"/>
    </row>
    <row r="54" spans="3:10">
      <c r="C54"/>
      <c r="D54"/>
      <c r="E54"/>
      <c r="F54"/>
      <c r="G54"/>
      <c r="H54"/>
      <c r="I54"/>
      <c r="J54"/>
    </row>
    <row r="55" spans="3:10">
      <c r="C55"/>
      <c r="D55"/>
      <c r="E55"/>
      <c r="F55"/>
      <c r="G55"/>
      <c r="H55"/>
      <c r="I55"/>
      <c r="J55"/>
    </row>
    <row r="56" spans="3:10">
      <c r="C56"/>
      <c r="D56"/>
      <c r="E56"/>
      <c r="F56"/>
      <c r="G56"/>
      <c r="H56"/>
      <c r="I56"/>
      <c r="J56"/>
    </row>
    <row r="57" spans="3:10">
      <c r="C57"/>
      <c r="D57"/>
      <c r="E57"/>
      <c r="F57"/>
      <c r="G57"/>
      <c r="H57"/>
      <c r="I57"/>
      <c r="J57"/>
    </row>
    <row r="58" spans="3:10">
      <c r="C58"/>
      <c r="D58"/>
      <c r="E58"/>
      <c r="F58"/>
      <c r="G58"/>
      <c r="H58"/>
      <c r="I58"/>
      <c r="J58"/>
    </row>
    <row r="59" spans="3:10">
      <c r="C59"/>
      <c r="D59"/>
      <c r="E59"/>
      <c r="F59"/>
      <c r="G59"/>
      <c r="H59"/>
      <c r="I59"/>
      <c r="J59"/>
    </row>
    <row r="60" spans="3:10">
      <c r="C60"/>
      <c r="D60"/>
      <c r="E60"/>
      <c r="F60"/>
      <c r="G60"/>
      <c r="H60"/>
      <c r="I60"/>
      <c r="J60"/>
    </row>
    <row r="61" spans="3:10">
      <c r="C61"/>
      <c r="D61"/>
      <c r="E61"/>
      <c r="F61"/>
      <c r="G61"/>
      <c r="H61"/>
      <c r="I61"/>
      <c r="J61"/>
    </row>
    <row r="62" spans="3:10">
      <c r="C62"/>
      <c r="D62"/>
      <c r="E62"/>
      <c r="F62"/>
      <c r="G62"/>
      <c r="H62"/>
      <c r="I62"/>
      <c r="J62"/>
    </row>
    <row r="63" spans="3:10">
      <c r="C63"/>
      <c r="D63"/>
      <c r="E63"/>
      <c r="F63"/>
      <c r="G63"/>
      <c r="H63"/>
      <c r="I63"/>
      <c r="J63"/>
    </row>
    <row r="64" spans="3:10">
      <c r="C64"/>
      <c r="D64"/>
      <c r="E64"/>
      <c r="F64"/>
      <c r="G64"/>
      <c r="H64"/>
      <c r="I64"/>
      <c r="J64"/>
    </row>
    <row r="65" spans="3:10">
      <c r="C65"/>
      <c r="D65"/>
      <c r="E65"/>
      <c r="F65"/>
      <c r="G65"/>
      <c r="H65"/>
      <c r="I65"/>
      <c r="J65"/>
    </row>
    <row r="66" spans="3:10">
      <c r="C66"/>
      <c r="D66"/>
      <c r="E66"/>
      <c r="F66"/>
      <c r="G66"/>
      <c r="H66"/>
      <c r="I66"/>
      <c r="J66"/>
    </row>
    <row r="67" spans="3:10">
      <c r="C67"/>
      <c r="D67"/>
      <c r="E67"/>
      <c r="F67"/>
      <c r="G67"/>
      <c r="H67"/>
      <c r="I67"/>
      <c r="J67"/>
    </row>
    <row r="68" spans="3:10">
      <c r="C68"/>
      <c r="D68"/>
      <c r="E68"/>
      <c r="F68"/>
      <c r="G68"/>
      <c r="H68"/>
      <c r="I68"/>
      <c r="J68"/>
    </row>
    <row r="69" spans="3:10">
      <c r="C69"/>
      <c r="D69"/>
      <c r="E69"/>
      <c r="F69"/>
      <c r="G69"/>
      <c r="H69"/>
      <c r="I69"/>
      <c r="J69"/>
    </row>
    <row r="70" spans="3:10">
      <c r="C70"/>
      <c r="D70"/>
      <c r="E70"/>
      <c r="F70"/>
      <c r="G70"/>
      <c r="H70"/>
      <c r="I70"/>
      <c r="J70"/>
    </row>
    <row r="71" spans="3:10">
      <c r="C71"/>
      <c r="D71"/>
      <c r="E71"/>
      <c r="F71"/>
      <c r="G71"/>
      <c r="H71"/>
      <c r="I71"/>
      <c r="J71"/>
    </row>
    <row r="72" spans="3:10">
      <c r="C72"/>
      <c r="D72"/>
      <c r="E72"/>
      <c r="F72"/>
      <c r="G72"/>
      <c r="H72"/>
      <c r="I72"/>
      <c r="J72"/>
    </row>
    <row r="73" spans="3:10">
      <c r="C73"/>
      <c r="D73"/>
      <c r="E73"/>
      <c r="F73"/>
      <c r="G73"/>
      <c r="H73"/>
      <c r="I73"/>
      <c r="J73"/>
    </row>
    <row r="74" spans="3:10">
      <c r="C74"/>
      <c r="D74"/>
      <c r="E74"/>
      <c r="F74"/>
      <c r="G74"/>
      <c r="H74"/>
      <c r="I74"/>
      <c r="J74"/>
    </row>
    <row r="75" spans="3:10">
      <c r="C75"/>
      <c r="D75"/>
      <c r="E75"/>
      <c r="F75"/>
      <c r="G75"/>
      <c r="H75"/>
      <c r="I75"/>
      <c r="J75"/>
    </row>
    <row r="76" spans="3:10">
      <c r="C76"/>
      <c r="D76"/>
      <c r="E76"/>
      <c r="F76"/>
      <c r="G76"/>
      <c r="H76"/>
      <c r="I76"/>
      <c r="J76"/>
    </row>
    <row r="77" spans="3:10">
      <c r="C77"/>
      <c r="D77"/>
      <c r="E77"/>
      <c r="F77"/>
      <c r="G77"/>
      <c r="H77"/>
      <c r="I77"/>
      <c r="J77"/>
    </row>
    <row r="78" spans="3:10">
      <c r="C78"/>
      <c r="D78"/>
      <c r="E78"/>
      <c r="F78"/>
      <c r="G78"/>
      <c r="H78"/>
      <c r="I78"/>
      <c r="J78"/>
    </row>
    <row r="79" spans="3:10">
      <c r="C79"/>
      <c r="D79"/>
      <c r="E79"/>
      <c r="F79"/>
      <c r="G79"/>
      <c r="H79"/>
      <c r="I79"/>
      <c r="J79"/>
    </row>
    <row r="80" spans="3:10">
      <c r="C80"/>
      <c r="D80"/>
      <c r="E80"/>
      <c r="F80"/>
      <c r="G80"/>
      <c r="H80"/>
      <c r="I80"/>
      <c r="J80"/>
    </row>
    <row r="81" spans="3:10">
      <c r="C81"/>
      <c r="D81"/>
      <c r="E81"/>
      <c r="F81"/>
      <c r="G81"/>
      <c r="H81"/>
      <c r="I81"/>
      <c r="J81"/>
    </row>
    <row r="82" spans="3:10">
      <c r="C82"/>
      <c r="D82"/>
      <c r="E82"/>
      <c r="F82"/>
      <c r="G82"/>
      <c r="H82"/>
      <c r="I82"/>
      <c r="J82"/>
    </row>
    <row r="83" spans="3:10">
      <c r="C83"/>
      <c r="D83"/>
      <c r="E83"/>
      <c r="F83"/>
      <c r="G83"/>
      <c r="H83"/>
      <c r="I83"/>
      <c r="J83"/>
    </row>
    <row r="84" spans="3:10">
      <c r="C84"/>
      <c r="D84"/>
      <c r="E84"/>
      <c r="F84"/>
      <c r="G84"/>
      <c r="H84"/>
      <c r="I84"/>
      <c r="J84"/>
    </row>
    <row r="85" spans="3:10">
      <c r="C85"/>
      <c r="D85"/>
      <c r="E85"/>
      <c r="F85"/>
      <c r="G85"/>
      <c r="H85"/>
      <c r="I85"/>
      <c r="J85"/>
    </row>
    <row r="86" spans="3:10">
      <c r="C86"/>
      <c r="D86"/>
      <c r="E86"/>
      <c r="F86"/>
      <c r="G86"/>
      <c r="H86"/>
      <c r="I86"/>
      <c r="J86"/>
    </row>
    <row r="87" spans="3:10">
      <c r="C87"/>
      <c r="D87"/>
      <c r="E87"/>
      <c r="F87"/>
      <c r="G87"/>
      <c r="H87"/>
      <c r="I87"/>
      <c r="J87"/>
    </row>
    <row r="88" spans="3:10">
      <c r="C88"/>
      <c r="D88"/>
      <c r="E88"/>
      <c r="F88"/>
      <c r="G88"/>
      <c r="H88"/>
      <c r="I88"/>
      <c r="J88"/>
    </row>
    <row r="89" spans="3:10">
      <c r="C89"/>
      <c r="D89"/>
      <c r="E89"/>
      <c r="F89"/>
      <c r="G89"/>
      <c r="H89"/>
      <c r="I89"/>
      <c r="J89"/>
    </row>
    <row r="90" spans="3:10">
      <c r="C90"/>
      <c r="D90"/>
      <c r="E90"/>
      <c r="F90"/>
      <c r="G90"/>
      <c r="H90"/>
      <c r="I90"/>
      <c r="J90"/>
    </row>
    <row r="91" spans="3:10">
      <c r="C91"/>
      <c r="D91"/>
      <c r="E91"/>
      <c r="F91"/>
      <c r="G91"/>
      <c r="H91"/>
      <c r="I91"/>
      <c r="J91"/>
    </row>
    <row r="92" spans="3:10">
      <c r="C92"/>
      <c r="D92"/>
      <c r="E92"/>
      <c r="F92"/>
      <c r="G92"/>
      <c r="H92"/>
      <c r="I92"/>
      <c r="J92"/>
    </row>
    <row r="93" spans="3:10">
      <c r="C93"/>
      <c r="D93"/>
      <c r="E93"/>
      <c r="F93"/>
      <c r="G93"/>
      <c r="H93"/>
      <c r="I93"/>
      <c r="J93"/>
    </row>
    <row r="94" spans="3:10">
      <c r="C94"/>
      <c r="D94"/>
      <c r="E94"/>
      <c r="F94"/>
      <c r="G94"/>
      <c r="H94"/>
      <c r="I94"/>
      <c r="J94"/>
    </row>
    <row r="95" spans="3:10">
      <c r="C95"/>
      <c r="D95"/>
      <c r="E95"/>
      <c r="F95"/>
      <c r="G95"/>
      <c r="H95"/>
      <c r="I95"/>
      <c r="J95"/>
    </row>
    <row r="96" spans="3:10">
      <c r="C96"/>
      <c r="D96"/>
      <c r="E96"/>
      <c r="F96"/>
      <c r="G96"/>
      <c r="H96"/>
      <c r="I96"/>
      <c r="J96"/>
    </row>
    <row r="97" spans="3:10">
      <c r="C97"/>
      <c r="D97"/>
      <c r="E97"/>
      <c r="F97"/>
      <c r="G97"/>
      <c r="H97"/>
      <c r="I97"/>
      <c r="J97"/>
    </row>
    <row r="98" spans="3:10">
      <c r="C98"/>
      <c r="D98"/>
      <c r="E98"/>
      <c r="F98"/>
      <c r="G98"/>
      <c r="H98"/>
      <c r="I98"/>
      <c r="J98"/>
    </row>
    <row r="99" spans="3:10">
      <c r="C99"/>
      <c r="D99"/>
      <c r="E99"/>
      <c r="F99"/>
      <c r="G99"/>
      <c r="H99"/>
      <c r="I99"/>
      <c r="J99"/>
    </row>
    <row r="100" spans="3:10">
      <c r="C100"/>
      <c r="D100"/>
      <c r="E100"/>
      <c r="F100"/>
      <c r="G100"/>
      <c r="H100"/>
      <c r="I100"/>
      <c r="J100"/>
    </row>
    <row r="101" spans="3:10">
      <c r="C101"/>
      <c r="D101"/>
      <c r="E101"/>
      <c r="F101"/>
      <c r="G101"/>
      <c r="H101"/>
      <c r="I101"/>
      <c r="J101"/>
    </row>
    <row r="102" spans="3:10">
      <c r="C102"/>
      <c r="D102"/>
      <c r="E102"/>
      <c r="F102"/>
      <c r="G102"/>
      <c r="H102"/>
      <c r="I102"/>
      <c r="J102"/>
    </row>
    <row r="103" spans="3:10">
      <c r="C103"/>
      <c r="D103"/>
      <c r="E103"/>
      <c r="F103"/>
      <c r="G103"/>
      <c r="H103"/>
      <c r="I103"/>
      <c r="J103"/>
    </row>
    <row r="104" spans="3:10">
      <c r="C104"/>
      <c r="D104"/>
      <c r="E104"/>
      <c r="F104"/>
      <c r="G104"/>
      <c r="H104"/>
      <c r="I104"/>
      <c r="J104"/>
    </row>
    <row r="105" spans="3:10">
      <c r="C105"/>
      <c r="D105"/>
      <c r="E105"/>
      <c r="F105"/>
      <c r="G105"/>
      <c r="H105"/>
      <c r="I105"/>
      <c r="J105"/>
    </row>
    <row r="106" spans="3:10">
      <c r="C106"/>
      <c r="D106"/>
      <c r="E106"/>
      <c r="F106"/>
      <c r="G106"/>
      <c r="H106"/>
      <c r="I106"/>
      <c r="J106"/>
    </row>
    <row r="107" spans="3:10">
      <c r="D107"/>
      <c r="E107"/>
      <c r="F107"/>
      <c r="G107"/>
      <c r="H107"/>
      <c r="I107"/>
      <c r="J107"/>
    </row>
    <row r="108" spans="3:10">
      <c r="D108"/>
      <c r="E108"/>
      <c r="F108"/>
      <c r="G108"/>
      <c r="H108"/>
      <c r="I108"/>
      <c r="J108"/>
    </row>
    <row r="109" spans="3:10">
      <c r="D109"/>
      <c r="E109"/>
      <c r="F109"/>
      <c r="G109"/>
      <c r="H109"/>
      <c r="I109"/>
      <c r="J109"/>
    </row>
    <row r="110" spans="3:10">
      <c r="D110"/>
      <c r="E110"/>
      <c r="F110"/>
      <c r="G110"/>
      <c r="H110"/>
      <c r="I110"/>
      <c r="J110"/>
    </row>
    <row r="111" spans="3:10">
      <c r="D111"/>
      <c r="E111"/>
      <c r="F111"/>
      <c r="G111"/>
      <c r="H111"/>
      <c r="I111"/>
      <c r="J111"/>
    </row>
    <row r="112" spans="3:10">
      <c r="D112"/>
      <c r="E112"/>
      <c r="F112"/>
      <c r="G112"/>
      <c r="H112"/>
      <c r="I112"/>
      <c r="J112"/>
    </row>
    <row r="113" spans="4:10">
      <c r="D113"/>
      <c r="E113"/>
      <c r="F113"/>
      <c r="G113"/>
      <c r="H113"/>
      <c r="I113"/>
      <c r="J113"/>
    </row>
    <row r="114" spans="4:10">
      <c r="D114"/>
      <c r="E114"/>
      <c r="F114"/>
      <c r="G114"/>
      <c r="H114"/>
      <c r="I114"/>
      <c r="J114"/>
    </row>
    <row r="115" spans="4:10">
      <c r="D115"/>
      <c r="E115"/>
      <c r="F115"/>
      <c r="G115"/>
      <c r="H115"/>
      <c r="I115"/>
      <c r="J115"/>
    </row>
    <row r="116" spans="4:10">
      <c r="D116"/>
      <c r="E116"/>
      <c r="F116"/>
      <c r="G116"/>
      <c r="H116"/>
      <c r="I116"/>
      <c r="J116"/>
    </row>
    <row r="117" spans="4:10">
      <c r="D117"/>
      <c r="E117"/>
      <c r="F117"/>
      <c r="G117"/>
      <c r="H117"/>
      <c r="I117"/>
      <c r="J117"/>
    </row>
    <row r="118" spans="4:10">
      <c r="D118"/>
      <c r="E118"/>
      <c r="F118"/>
      <c r="G118"/>
      <c r="H118"/>
      <c r="I118"/>
      <c r="J118"/>
    </row>
    <row r="119" spans="4:10">
      <c r="D119"/>
      <c r="E119"/>
      <c r="F119"/>
      <c r="G119"/>
      <c r="H119"/>
      <c r="I119"/>
      <c r="J119"/>
    </row>
    <row r="120" spans="4:10">
      <c r="D120"/>
      <c r="E120"/>
      <c r="F120"/>
      <c r="G120"/>
      <c r="H120"/>
      <c r="I120"/>
      <c r="J120"/>
    </row>
    <row r="121" spans="4:10">
      <c r="D121"/>
      <c r="E121"/>
      <c r="F121"/>
      <c r="G121"/>
      <c r="H121"/>
      <c r="I121"/>
      <c r="J121"/>
    </row>
    <row r="122" spans="4:10">
      <c r="D122"/>
      <c r="E122"/>
      <c r="F122"/>
      <c r="G122"/>
      <c r="H122"/>
      <c r="I122"/>
      <c r="J122"/>
    </row>
    <row r="123" spans="4:10">
      <c r="D123"/>
      <c r="E123"/>
      <c r="F123"/>
      <c r="G123"/>
      <c r="H123"/>
      <c r="I123"/>
      <c r="J123"/>
    </row>
    <row r="124" spans="4:10">
      <c r="D124"/>
      <c r="E124"/>
      <c r="F124"/>
      <c r="G124"/>
      <c r="H124"/>
      <c r="I124"/>
      <c r="J124"/>
    </row>
    <row r="125" spans="4:10">
      <c r="D125"/>
      <c r="E125"/>
      <c r="F125"/>
      <c r="G125"/>
      <c r="H125"/>
      <c r="I125"/>
      <c r="J125"/>
    </row>
    <row r="126" spans="4:10">
      <c r="D126"/>
      <c r="E126"/>
      <c r="F126"/>
      <c r="G126"/>
      <c r="H126"/>
      <c r="I126"/>
      <c r="J126"/>
    </row>
    <row r="127" spans="4:10">
      <c r="D127"/>
      <c r="E127"/>
      <c r="F127"/>
      <c r="G127"/>
      <c r="H127"/>
      <c r="I127"/>
      <c r="J127"/>
    </row>
    <row r="128" spans="4:10">
      <c r="D128"/>
      <c r="E128"/>
      <c r="F128"/>
      <c r="G128"/>
      <c r="H128"/>
      <c r="I128"/>
      <c r="J128"/>
    </row>
    <row r="129" spans="4:10">
      <c r="D129"/>
      <c r="E129"/>
      <c r="F129"/>
      <c r="G129"/>
      <c r="H129"/>
      <c r="I129"/>
      <c r="J129"/>
    </row>
    <row r="130" spans="4:10">
      <c r="D130"/>
      <c r="E130"/>
      <c r="F130"/>
      <c r="G130"/>
      <c r="H130"/>
      <c r="I130"/>
      <c r="J130"/>
    </row>
    <row r="131" spans="4:10">
      <c r="D131"/>
      <c r="E131"/>
      <c r="F131"/>
      <c r="G131"/>
      <c r="H131"/>
      <c r="I131"/>
      <c r="J131"/>
    </row>
    <row r="132" spans="4:10">
      <c r="D132"/>
      <c r="E132"/>
      <c r="F132"/>
      <c r="G132"/>
      <c r="H132"/>
      <c r="I132"/>
      <c r="J132"/>
    </row>
    <row r="133" spans="4:10">
      <c r="D133"/>
      <c r="E133"/>
      <c r="F133"/>
      <c r="G133"/>
      <c r="H133"/>
      <c r="I133"/>
      <c r="J133"/>
    </row>
    <row r="134" spans="4:10">
      <c r="D134"/>
      <c r="E134"/>
      <c r="F134"/>
      <c r="G134"/>
      <c r="H134"/>
      <c r="I134"/>
      <c r="J134"/>
    </row>
    <row r="135" spans="4:10">
      <c r="D135"/>
      <c r="E135"/>
      <c r="F135"/>
      <c r="G135"/>
      <c r="H135"/>
      <c r="I135"/>
      <c r="J135"/>
    </row>
    <row r="136" spans="4:10">
      <c r="D136"/>
      <c r="E136"/>
      <c r="F136"/>
      <c r="G136"/>
      <c r="H136"/>
      <c r="I136"/>
      <c r="J136"/>
    </row>
    <row r="137" spans="4:10">
      <c r="D137"/>
      <c r="E137"/>
      <c r="F137"/>
      <c r="G137"/>
      <c r="H137"/>
      <c r="I137"/>
      <c r="J137"/>
    </row>
    <row r="138" spans="4:10">
      <c r="D138"/>
      <c r="E138"/>
      <c r="F138"/>
      <c r="G138"/>
      <c r="H138"/>
      <c r="I138"/>
      <c r="J138"/>
    </row>
    <row r="139" spans="4:10">
      <c r="D139"/>
      <c r="E139"/>
      <c r="F139"/>
      <c r="G139"/>
      <c r="H139"/>
      <c r="I139"/>
      <c r="J139"/>
    </row>
    <row r="140" spans="4:10">
      <c r="D140"/>
      <c r="E140"/>
      <c r="F140"/>
      <c r="G140"/>
      <c r="H140"/>
      <c r="I140"/>
      <c r="J140"/>
    </row>
    <row r="141" spans="4:10">
      <c r="D141"/>
      <c r="E141"/>
      <c r="F141"/>
      <c r="G141"/>
      <c r="H141"/>
      <c r="I141"/>
      <c r="J141"/>
    </row>
    <row r="142" spans="4:10">
      <c r="D142"/>
      <c r="E142"/>
      <c r="F142"/>
      <c r="G142"/>
      <c r="H142"/>
      <c r="I142"/>
      <c r="J142"/>
    </row>
    <row r="143" spans="4:10">
      <c r="D143"/>
      <c r="E143"/>
      <c r="F143"/>
      <c r="G143"/>
      <c r="H143"/>
      <c r="I143"/>
      <c r="J143"/>
    </row>
    <row r="144" spans="4:10">
      <c r="D144"/>
      <c r="E144"/>
      <c r="F144"/>
      <c r="G144"/>
      <c r="H144"/>
      <c r="I144"/>
      <c r="J144"/>
    </row>
    <row r="145" spans="4:10">
      <c r="D145"/>
      <c r="E145"/>
      <c r="F145"/>
      <c r="G145"/>
      <c r="H145"/>
      <c r="I145"/>
      <c r="J145"/>
    </row>
    <row r="146" spans="4:10">
      <c r="D146"/>
      <c r="E146"/>
      <c r="F146"/>
      <c r="G146"/>
      <c r="H146"/>
      <c r="I146"/>
      <c r="J146"/>
    </row>
    <row r="147" spans="4:10">
      <c r="D147"/>
      <c r="E147"/>
      <c r="F147"/>
      <c r="G147"/>
      <c r="H147"/>
      <c r="I147"/>
      <c r="J147"/>
    </row>
    <row r="148" spans="4:10">
      <c r="D148"/>
      <c r="E148"/>
      <c r="F148"/>
      <c r="G148"/>
      <c r="H148"/>
      <c r="I148"/>
      <c r="J148"/>
    </row>
    <row r="149" spans="4:10">
      <c r="D149"/>
      <c r="E149"/>
      <c r="F149"/>
      <c r="G149"/>
      <c r="H149"/>
      <c r="I149"/>
      <c r="J149"/>
    </row>
    <row r="150" spans="4:10">
      <c r="D150"/>
      <c r="E150"/>
      <c r="F150"/>
      <c r="G150"/>
      <c r="H150"/>
      <c r="I150"/>
      <c r="J150"/>
    </row>
    <row r="151" spans="4:10">
      <c r="D151"/>
      <c r="E151"/>
      <c r="F151"/>
      <c r="G151"/>
      <c r="H151"/>
      <c r="I151"/>
      <c r="J151"/>
    </row>
    <row r="152" spans="4:10">
      <c r="D152"/>
      <c r="E152"/>
      <c r="F152"/>
      <c r="G152"/>
      <c r="H152"/>
      <c r="I152"/>
      <c r="J152"/>
    </row>
    <row r="153" spans="4:10">
      <c r="D153"/>
      <c r="E153"/>
      <c r="F153"/>
      <c r="G153"/>
      <c r="H153"/>
      <c r="I153"/>
      <c r="J153"/>
    </row>
    <row r="154" spans="4:10">
      <c r="D154"/>
      <c r="E154"/>
      <c r="F154"/>
      <c r="G154"/>
      <c r="H154"/>
      <c r="I154"/>
      <c r="J154"/>
    </row>
    <row r="155" spans="4:10">
      <c r="D155"/>
      <c r="E155"/>
      <c r="F155"/>
      <c r="G155"/>
      <c r="H155"/>
      <c r="I155"/>
      <c r="J155"/>
    </row>
  </sheetData>
  <sortState xmlns:xlrd2="http://schemas.microsoft.com/office/spreadsheetml/2017/richdata2" ref="C16:C106">
    <sortCondition ref="C16:C106"/>
  </sortState>
  <phoneticPr fontId="1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3F209E307E9347B7740D50F876C310" ma:contentTypeVersion="14" ma:contentTypeDescription="Create a new document." ma:contentTypeScope="" ma:versionID="d992047b0ab3d7516a3569ef04183f86">
  <xsd:schema xmlns:xsd="http://www.w3.org/2001/XMLSchema" xmlns:xs="http://www.w3.org/2001/XMLSchema" xmlns:p="http://schemas.microsoft.com/office/2006/metadata/properties" xmlns:ns3="b439e7c8-150c-4efd-a0fe-07480e229cab" xmlns:ns4="b3241076-529b-4eb4-b775-9c5fd81dc7ec" targetNamespace="http://schemas.microsoft.com/office/2006/metadata/properties" ma:root="true" ma:fieldsID="74eaacc9ff06f4b8ee86346039fdf1c2" ns3:_="" ns4:_="">
    <xsd:import namespace="b439e7c8-150c-4efd-a0fe-07480e229cab"/>
    <xsd:import namespace="b3241076-529b-4eb4-b775-9c5fd81dc7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9e7c8-150c-4efd-a0fe-07480e229c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41076-529b-4eb4-b775-9c5fd81dc7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9E20DD-5360-4D4F-98F6-5674E350C962}"/>
</file>

<file path=customXml/itemProps2.xml><?xml version="1.0" encoding="utf-8"?>
<ds:datastoreItem xmlns:ds="http://schemas.openxmlformats.org/officeDocument/2006/customXml" ds:itemID="{877870F2-2AFB-4E74-9503-20E6CE3C9191}"/>
</file>

<file path=customXml/itemProps3.xml><?xml version="1.0" encoding="utf-8"?>
<ds:datastoreItem xmlns:ds="http://schemas.openxmlformats.org/officeDocument/2006/customXml" ds:itemID="{1B4BDA78-C809-4178-8047-F226675375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Helsinki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Polvi</dc:creator>
  <cp:keywords/>
  <dc:description/>
  <cp:lastModifiedBy/>
  <cp:revision/>
  <dcterms:created xsi:type="dcterms:W3CDTF">2012-11-05T13:46:30Z</dcterms:created>
  <dcterms:modified xsi:type="dcterms:W3CDTF">2024-04-10T16:30:15Z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0x010100C83F209E307E9347B7740D50F876C310</vt:lpwstr>
  </property>
</Properties>
</file>