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PAPS_Pensions\Steven CS\"/>
    </mc:Choice>
  </mc:AlternateContent>
  <xr:revisionPtr revIDLastSave="0" documentId="8_{B035AB45-56DC-4CD7-B334-03F76EED728F}" xr6:coauthVersionLast="46" xr6:coauthVersionMax="46" xr10:uidLastSave="{00000000-0000-0000-0000-000000000000}"/>
  <bookViews>
    <workbookView xWindow="-120" yWindow="-120" windowWidth="24240" windowHeight="17640" xr2:uid="{660AC455-D60C-4F7B-9734-DCEA098B2207}"/>
  </bookViews>
  <sheets>
    <sheet name="Annual Growth Comp.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0" i="1"/>
  <c r="E10" i="1" s="1"/>
  <c r="D18" i="1"/>
  <c r="D22" i="1" s="1"/>
  <c r="E22" i="1" s="1"/>
  <c r="E18" i="1" l="1"/>
  <c r="F22" i="1"/>
  <c r="G22" i="1" s="1"/>
  <c r="H22" i="1" s="1"/>
  <c r="J22" i="1" s="1"/>
  <c r="F14" i="1"/>
  <c r="G14" i="1" s="1"/>
  <c r="H14" i="1" s="1"/>
  <c r="J14" i="1" s="1"/>
  <c r="F10" i="1"/>
  <c r="G10" i="1" s="1"/>
  <c r="H10" i="1" s="1"/>
  <c r="J10" i="1" s="1"/>
  <c r="E11" i="1" l="1"/>
  <c r="E19" i="1"/>
  <c r="F19" i="1" s="1"/>
  <c r="G19" i="1" s="1"/>
  <c r="H19" i="1" s="1"/>
  <c r="J19" i="1" s="1"/>
  <c r="F18" i="1"/>
  <c r="G18" i="1" s="1"/>
  <c r="H18" i="1" s="1"/>
  <c r="J18" i="1" s="1"/>
  <c r="F11" i="1" l="1"/>
  <c r="G11" i="1" s="1"/>
  <c r="H11" i="1" s="1"/>
  <c r="J1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5AF9E5D-7F7C-4135-85D2-16224B475633}" keepAlive="1" name="Query - Table2" description="Connection to the 'Table2' query in the workbook." type="5" refreshedVersion="6" background="1">
    <dbPr connection="Provider=Microsoft.Mashup.OleDb.1;Data Source=$Workbook$;Location=Table2;Extended Properties=&quot;&quot;" command="SELECT * FROM [Table2]"/>
  </connection>
  <connection id="2" xr16:uid="{F1A7D00E-B2D9-4900-9948-125943F53C3F}" keepAlive="1" name="Query - Table4" description="Connection to the 'Table4' query in the workbook." type="5" refreshedVersion="6" background="1">
    <dbPr connection="Provider=Microsoft.Mashup.OleDb.1;Data Source=$Workbook$;Location=Table4;Extended Properties=&quot;&quot;" command="SELECT * FROM [Table4]"/>
  </connection>
  <connection id="3" xr16:uid="{FE00AF83-EAAE-4432-A444-5B5430AB92C4}" keepAlive="1" name="Query - Table8" description="Connection to the 'Table8' query in the workbook." type="5" refreshedVersion="6" background="1">
    <dbPr connection="Provider=Microsoft.Mashup.OleDb.1;Data Source=$Workbook$;Location=Table8;Extended Properties=&quot;&quot;" command="SELECT * FROM [Table8]"/>
  </connection>
</connections>
</file>

<file path=xl/sharedStrings.xml><?xml version="1.0" encoding="utf-8"?>
<sst xmlns="http://schemas.openxmlformats.org/spreadsheetml/2006/main" count="39" uniqueCount="26">
  <si>
    <t>USS Salary Threshold 21/22</t>
  </si>
  <si>
    <t xml:space="preserve">UUK Proposed Salary Threshold </t>
  </si>
  <si>
    <t xml:space="preserve">Salary / 75 = Pension </t>
  </si>
  <si>
    <t xml:space="preserve">3 x Pension = Tax Free Lump Sum </t>
  </si>
  <si>
    <t xml:space="preserve">Salary / 85 = Pension </t>
  </si>
  <si>
    <t xml:space="preserve">3 x Pension - Tax Free Lump Sum </t>
  </si>
  <si>
    <t xml:space="preserve">Annual Investment </t>
  </si>
  <si>
    <t>Year 2 1.5%</t>
  </si>
  <si>
    <t>Year 3 2.5%</t>
  </si>
  <si>
    <t>Year 4 3.5%</t>
  </si>
  <si>
    <t>Year 5 1.25%</t>
  </si>
  <si>
    <t>Year 4 2.5%</t>
  </si>
  <si>
    <t>Year 2 2.5%</t>
  </si>
  <si>
    <t>Year 5 2.5%</t>
  </si>
  <si>
    <t xml:space="preserve">Annual Growth Formula </t>
  </si>
  <si>
    <t xml:space="preserve">Investment Builder (Defined Contribution) </t>
  </si>
  <si>
    <t>Proposed Annual Growth Formula with Consumer Price Indexing (CPI) ceiling of 2.5%</t>
  </si>
  <si>
    <t xml:space="preserve">CURRENT </t>
  </si>
  <si>
    <t xml:space="preserve">UUK PROPOSAL </t>
  </si>
  <si>
    <t xml:space="preserve">Select Annual Pensionable Salary </t>
  </si>
  <si>
    <t>Current USS benefits comparison with the UUK proposal (Annual)</t>
  </si>
  <si>
    <t xml:space="preserve">*Annual increases are for illustrative purposes only </t>
  </si>
  <si>
    <t xml:space="preserve">Annual Pension </t>
  </si>
  <si>
    <t>20% of earnings invested above the cap (9.6% employees and 10.4% employers)</t>
  </si>
  <si>
    <t xml:space="preserve">20% of earnings invested above the cap (8% employees and 12% employers) </t>
  </si>
  <si>
    <t>*Please note that the figures provided within the modeller are for illustrative purposes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</si>
</sst>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 Light"/>
      <family val="2"/>
      <scheme val="maj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3" borderId="0" xfId="0" applyFill="1" applyProtection="1"/>
    <xf numFmtId="0" fontId="4" fillId="3" borderId="0" xfId="0" applyFont="1" applyFill="1" applyProtection="1"/>
    <xf numFmtId="0" fontId="2" fillId="3" borderId="0" xfId="0" applyFont="1" applyFill="1" applyBorder="1" applyAlignment="1" applyProtection="1">
      <alignment horizontal="left" wrapText="1" readingOrder="1"/>
    </xf>
    <xf numFmtId="0" fontId="7" fillId="3" borderId="0" xfId="0" applyFont="1" applyFill="1" applyBorder="1" applyAlignment="1" applyProtection="1">
      <alignment wrapText="1"/>
    </xf>
    <xf numFmtId="0" fontId="7" fillId="3" borderId="0" xfId="0" applyFont="1" applyFill="1" applyAlignment="1" applyProtection="1">
      <alignment wrapText="1"/>
    </xf>
    <xf numFmtId="0" fontId="8" fillId="3" borderId="0" xfId="0" applyFont="1" applyFill="1" applyProtection="1"/>
    <xf numFmtId="0" fontId="7" fillId="3" borderId="0" xfId="0" applyFont="1" applyFill="1" applyBorder="1" applyAlignment="1" applyProtection="1">
      <alignment horizontal="right" wrapText="1"/>
    </xf>
    <xf numFmtId="8" fontId="2" fillId="5" borderId="11" xfId="0" applyNumberFormat="1" applyFont="1" applyFill="1" applyBorder="1" applyAlignment="1" applyProtection="1">
      <alignment horizontal="right" wrapText="1" readingOrder="1"/>
    </xf>
    <xf numFmtId="6" fontId="2" fillId="5" borderId="11" xfId="0" applyNumberFormat="1" applyFont="1" applyFill="1" applyBorder="1" applyAlignment="1" applyProtection="1">
      <alignment horizontal="right" wrapText="1" readingOrder="1"/>
    </xf>
    <xf numFmtId="0" fontId="6" fillId="3" borderId="0" xfId="0" applyFont="1" applyFill="1" applyAlignment="1" applyProtection="1">
      <alignment horizontal="left"/>
    </xf>
    <xf numFmtId="0" fontId="2" fillId="3" borderId="2" xfId="0" applyFont="1" applyFill="1" applyBorder="1" applyAlignment="1" applyProtection="1">
      <alignment horizontal="left" wrapText="1" readingOrder="1"/>
    </xf>
    <xf numFmtId="0" fontId="7" fillId="3" borderId="3" xfId="0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left" wrapText="1" readingOrder="1"/>
    </xf>
    <xf numFmtId="0" fontId="5" fillId="3" borderId="3" xfId="0" applyFont="1" applyFill="1" applyBorder="1" applyAlignment="1" applyProtection="1">
      <alignment horizontal="left" wrapText="1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 wrapText="1"/>
    </xf>
    <xf numFmtId="0" fontId="1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9" fillId="3" borderId="5" xfId="0" applyFont="1" applyFill="1" applyBorder="1" applyAlignment="1" applyProtection="1">
      <alignment horizontal="left" wrapText="1" readingOrder="1"/>
    </xf>
    <xf numFmtId="6" fontId="2" fillId="5" borderId="1" xfId="0" applyNumberFormat="1" applyFont="1" applyFill="1" applyBorder="1" applyAlignment="1" applyProtection="1">
      <alignment horizontal="right" wrapText="1" readingOrder="1"/>
    </xf>
    <xf numFmtId="6" fontId="2" fillId="6" borderId="12" xfId="0" applyNumberFormat="1" applyFont="1" applyFill="1" applyBorder="1" applyAlignment="1" applyProtection="1">
      <alignment horizontal="right" wrapText="1" readingOrder="1"/>
    </xf>
    <xf numFmtId="6" fontId="5" fillId="6" borderId="10" xfId="0" applyNumberFormat="1" applyFont="1" applyFill="1" applyBorder="1" applyAlignment="1" applyProtection="1">
      <alignment wrapText="1"/>
    </xf>
    <xf numFmtId="6" fontId="6" fillId="6" borderId="1" xfId="0" applyNumberFormat="1" applyFont="1" applyFill="1" applyBorder="1" applyProtection="1"/>
    <xf numFmtId="6" fontId="5" fillId="6" borderId="1" xfId="0" applyNumberFormat="1" applyFont="1" applyFill="1" applyBorder="1" applyAlignment="1" applyProtection="1">
      <alignment wrapText="1"/>
    </xf>
    <xf numFmtId="6" fontId="6" fillId="3" borderId="0" xfId="0" applyNumberFormat="1" applyFont="1" applyFill="1" applyBorder="1" applyProtection="1"/>
    <xf numFmtId="6" fontId="0" fillId="3" borderId="0" xfId="0" applyNumberFormat="1" applyFill="1" applyProtection="1"/>
    <xf numFmtId="6" fontId="2" fillId="6" borderId="11" xfId="0" applyNumberFormat="1" applyFont="1" applyFill="1" applyBorder="1" applyAlignment="1" applyProtection="1">
      <alignment horizontal="right" wrapText="1" readingOrder="1"/>
    </xf>
    <xf numFmtId="6" fontId="6" fillId="6" borderId="1" xfId="0" applyNumberFormat="1" applyFont="1" applyFill="1" applyBorder="1" applyAlignment="1" applyProtection="1">
      <alignment horizontal="right"/>
    </xf>
    <xf numFmtId="6" fontId="6" fillId="3" borderId="0" xfId="0" applyNumberFormat="1" applyFont="1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wrapText="1"/>
    </xf>
    <xf numFmtId="0" fontId="8" fillId="3" borderId="0" xfId="0" applyFont="1" applyFill="1" applyBorder="1" applyProtection="1"/>
    <xf numFmtId="0" fontId="8" fillId="3" borderId="6" xfId="0" applyFont="1" applyFill="1" applyBorder="1" applyProtection="1"/>
    <xf numFmtId="0" fontId="5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wrapText="1"/>
    </xf>
    <xf numFmtId="0" fontId="0" fillId="3" borderId="0" xfId="0" applyFill="1" applyBorder="1" applyProtection="1"/>
    <xf numFmtId="6" fontId="5" fillId="6" borderId="10" xfId="0" applyNumberFormat="1" applyFont="1" applyFill="1" applyBorder="1" applyAlignment="1" applyProtection="1">
      <alignment horizontal="right" wrapText="1"/>
    </xf>
    <xf numFmtId="6" fontId="5" fillId="6" borderId="1" xfId="0" applyNumberFormat="1" applyFont="1" applyFill="1" applyBorder="1" applyAlignment="1" applyProtection="1">
      <alignment horizontal="right" wrapText="1"/>
    </xf>
    <xf numFmtId="6" fontId="5" fillId="6" borderId="1" xfId="0" applyNumberFormat="1" applyFont="1" applyFill="1" applyBorder="1" applyAlignment="1" applyProtection="1">
      <alignment horizontal="right"/>
    </xf>
    <xf numFmtId="6" fontId="5" fillId="3" borderId="0" xfId="0" applyNumberFormat="1" applyFont="1" applyFill="1" applyBorder="1" applyAlignment="1" applyProtection="1">
      <alignment horizontal="right"/>
    </xf>
    <xf numFmtId="0" fontId="7" fillId="3" borderId="8" xfId="0" applyFont="1" applyFill="1" applyBorder="1" applyAlignment="1" applyProtection="1">
      <alignment wrapText="1"/>
    </xf>
    <xf numFmtId="0" fontId="7" fillId="3" borderId="8" xfId="0" applyFont="1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9" fillId="3" borderId="0" xfId="0" applyFont="1" applyFill="1" applyAlignment="1" applyProtection="1">
      <alignment horizontal="left" wrapText="1" readingOrder="1"/>
    </xf>
    <xf numFmtId="6" fontId="2" fillId="6" borderId="12" xfId="0" applyNumberFormat="1" applyFont="1" applyFill="1" applyBorder="1" applyAlignment="1" applyProtection="1">
      <alignment wrapText="1" readingOrder="1"/>
    </xf>
    <xf numFmtId="6" fontId="6" fillId="6" borderId="1" xfId="0" applyNumberFormat="1" applyFont="1" applyFill="1" applyBorder="1" applyAlignment="1" applyProtection="1"/>
    <xf numFmtId="6" fontId="2" fillId="6" borderId="11" xfId="0" applyNumberFormat="1" applyFont="1" applyFill="1" applyBorder="1" applyAlignment="1" applyProtection="1">
      <alignment wrapText="1" readingOrder="1"/>
    </xf>
    <xf numFmtId="6" fontId="6" fillId="3" borderId="0" xfId="0" applyNumberFormat="1" applyFont="1" applyFill="1" applyBorder="1" applyAlignment="1" applyProtection="1"/>
    <xf numFmtId="0" fontId="6" fillId="3" borderId="0" xfId="0" applyFont="1" applyFill="1" applyBorder="1" applyAlignment="1" applyProtection="1"/>
    <xf numFmtId="3" fontId="0" fillId="3" borderId="0" xfId="0" applyNumberFormat="1" applyFill="1" applyProtection="1"/>
    <xf numFmtId="0" fontId="11" fillId="3" borderId="3" xfId="0" applyFont="1" applyFill="1" applyBorder="1" applyAlignment="1" applyProtection="1">
      <alignment wrapText="1"/>
    </xf>
    <xf numFmtId="0" fontId="1" fillId="0" borderId="3" xfId="0" applyFont="1" applyBorder="1" applyAlignment="1"/>
    <xf numFmtId="0" fontId="5" fillId="3" borderId="0" xfId="0" applyFont="1" applyFill="1" applyAlignment="1" applyProtection="1">
      <alignment horizontal="left" wrapText="1"/>
    </xf>
    <xf numFmtId="0" fontId="6" fillId="3" borderId="0" xfId="0" applyFont="1" applyFill="1" applyAlignment="1" applyProtection="1">
      <alignment horizontal="left"/>
    </xf>
    <xf numFmtId="0" fontId="5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/>
    <xf numFmtId="0" fontId="6" fillId="3" borderId="6" xfId="0" applyFont="1" applyFill="1" applyBorder="1" applyAlignment="1" applyProtection="1"/>
    <xf numFmtId="0" fontId="2" fillId="3" borderId="5" xfId="0" applyFont="1" applyFill="1" applyBorder="1" applyAlignment="1" applyProtection="1">
      <alignment horizontal="left" wrapText="1" readingOrder="1"/>
    </xf>
    <xf numFmtId="0" fontId="2" fillId="3" borderId="0" xfId="0" applyFont="1" applyFill="1" applyBorder="1" applyAlignment="1" applyProtection="1">
      <alignment horizontal="left" wrapText="1" readingOrder="1"/>
    </xf>
    <xf numFmtId="0" fontId="9" fillId="3" borderId="7" xfId="0" applyFont="1" applyFill="1" applyBorder="1" applyAlignment="1" applyProtection="1">
      <alignment horizontal="left" wrapText="1" readingOrder="1"/>
    </xf>
    <xf numFmtId="0" fontId="9" fillId="3" borderId="8" xfId="0" applyFont="1" applyFill="1" applyBorder="1" applyAlignment="1" applyProtection="1">
      <alignment horizontal="left" wrapText="1" readingOrder="1"/>
    </xf>
    <xf numFmtId="0" fontId="3" fillId="2" borderId="1" xfId="0" applyFont="1" applyFill="1" applyBorder="1" applyAlignment="1" applyProtection="1">
      <alignment vertical="center" textRotation="255"/>
    </xf>
    <xf numFmtId="0" fontId="10" fillId="3" borderId="9" xfId="0" applyFont="1" applyFill="1" applyBorder="1" applyAlignment="1" applyProtection="1">
      <alignment wrapText="1"/>
    </xf>
    <xf numFmtId="0" fontId="6" fillId="3" borderId="9" xfId="0" applyFont="1" applyFill="1" applyBorder="1" applyAlignment="1" applyProtection="1">
      <alignment wrapText="1"/>
    </xf>
    <xf numFmtId="0" fontId="6" fillId="3" borderId="10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left" wrapText="1" readingOrder="1"/>
    </xf>
    <xf numFmtId="0" fontId="2" fillId="3" borderId="3" xfId="0" applyFont="1" applyFill="1" applyBorder="1" applyAlignment="1" applyProtection="1">
      <alignment horizontal="left" wrapText="1" readingOrder="1"/>
    </xf>
    <xf numFmtId="6" fontId="2" fillId="4" borderId="11" xfId="0" applyNumberFormat="1" applyFont="1" applyFill="1" applyBorder="1" applyAlignment="1" applyProtection="1">
      <alignment horizontal="right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51E7-6DAF-4B56-8F4C-D68FBE68556C}">
  <dimension ref="A1:Q64"/>
  <sheetViews>
    <sheetView tabSelected="1" zoomScale="82" zoomScaleNormal="82" workbookViewId="0">
      <selection activeCell="C3" sqref="C3"/>
    </sheetView>
  </sheetViews>
  <sheetFormatPr defaultRowHeight="15" x14ac:dyDescent="0.25"/>
  <cols>
    <col min="1" max="1" width="5.42578125" style="1" customWidth="1"/>
    <col min="2" max="2" width="31.5703125" style="1" customWidth="1"/>
    <col min="3" max="3" width="15.7109375" style="1" customWidth="1"/>
    <col min="4" max="4" width="9.140625" style="1"/>
    <col min="5" max="5" width="17.28515625" style="1" customWidth="1"/>
    <col min="6" max="6" width="9.42578125" style="1" customWidth="1"/>
    <col min="7" max="8" width="9.140625" style="1"/>
    <col min="9" max="9" width="0" style="1" hidden="1" customWidth="1"/>
    <col min="10" max="10" width="9.28515625" style="1" customWidth="1"/>
    <col min="11" max="11" width="2.42578125" style="1" customWidth="1"/>
    <col min="12" max="12" width="9.140625" style="1"/>
    <col min="13" max="13" width="9.42578125" style="1" customWidth="1"/>
    <col min="14" max="16384" width="9.140625" style="1"/>
  </cols>
  <sheetData>
    <row r="1" spans="1:17" ht="30" customHeight="1" x14ac:dyDescent="0.35">
      <c r="B1" s="2" t="s">
        <v>20</v>
      </c>
    </row>
    <row r="2" spans="1:17" ht="17.25" customHeight="1" thickBot="1" x14ac:dyDescent="0.3"/>
    <row r="3" spans="1:17" ht="30.75" customHeight="1" thickBot="1" x14ac:dyDescent="0.3">
      <c r="B3" s="3" t="s">
        <v>19</v>
      </c>
      <c r="C3" s="69">
        <v>64116</v>
      </c>
      <c r="D3" s="4"/>
      <c r="E3" s="5"/>
      <c r="F3" s="5"/>
      <c r="G3" s="5"/>
      <c r="H3" s="5"/>
      <c r="I3" s="6"/>
      <c r="J3" s="6"/>
      <c r="K3" s="6"/>
    </row>
    <row r="4" spans="1:17" ht="14.25" customHeight="1" thickBot="1" x14ac:dyDescent="0.3">
      <c r="B4" s="5"/>
      <c r="C4" s="7"/>
      <c r="D4" s="5"/>
      <c r="E4" s="5"/>
      <c r="F4" s="5"/>
      <c r="G4" s="5"/>
      <c r="H4" s="5"/>
      <c r="I4" s="6"/>
      <c r="J4" s="6"/>
      <c r="K4" s="6"/>
    </row>
    <row r="5" spans="1:17" ht="22.5" customHeight="1" thickBot="1" x14ac:dyDescent="0.3">
      <c r="B5" s="3" t="s">
        <v>0</v>
      </c>
      <c r="C5" s="8">
        <v>59883.65</v>
      </c>
      <c r="D5" s="4"/>
      <c r="E5" s="5"/>
      <c r="F5" s="5"/>
      <c r="G5" s="5"/>
      <c r="H5" s="5"/>
      <c r="I5" s="6"/>
      <c r="J5" s="6"/>
      <c r="K5" s="6"/>
    </row>
    <row r="6" spans="1:17" ht="13.5" customHeight="1" thickBot="1" x14ac:dyDescent="0.3">
      <c r="B6" s="5"/>
      <c r="C6" s="7"/>
      <c r="D6" s="5"/>
      <c r="E6" s="5"/>
      <c r="F6" s="5"/>
      <c r="G6" s="5"/>
      <c r="H6" s="5"/>
      <c r="I6" s="6"/>
      <c r="J6" s="6"/>
      <c r="K6" s="6"/>
    </row>
    <row r="7" spans="1:17" ht="21.75" customHeight="1" thickBot="1" x14ac:dyDescent="0.3">
      <c r="B7" s="3" t="s">
        <v>1</v>
      </c>
      <c r="C7" s="9">
        <v>40000</v>
      </c>
      <c r="D7" s="4"/>
      <c r="E7" s="5"/>
      <c r="F7" s="5"/>
      <c r="G7" s="5"/>
      <c r="H7" s="5"/>
      <c r="I7" s="6"/>
      <c r="J7" s="6"/>
      <c r="K7" s="6"/>
    </row>
    <row r="8" spans="1:17" ht="14.25" customHeight="1" x14ac:dyDescent="0.25">
      <c r="B8" s="5"/>
      <c r="C8" s="4"/>
      <c r="D8" s="5"/>
      <c r="E8" s="5"/>
      <c r="F8" s="54"/>
      <c r="G8" s="55"/>
      <c r="H8" s="55"/>
      <c r="I8" s="55"/>
      <c r="J8" s="55"/>
      <c r="K8" s="10"/>
    </row>
    <row r="9" spans="1:17" ht="36" customHeight="1" thickBot="1" x14ac:dyDescent="0.3">
      <c r="A9" s="63" t="s">
        <v>17</v>
      </c>
      <c r="B9" s="11" t="s">
        <v>14</v>
      </c>
      <c r="C9" s="12"/>
      <c r="D9" s="12"/>
      <c r="E9" s="13" t="s">
        <v>22</v>
      </c>
      <c r="F9" s="14" t="s">
        <v>7</v>
      </c>
      <c r="G9" s="13" t="s">
        <v>8</v>
      </c>
      <c r="H9" s="13" t="s">
        <v>9</v>
      </c>
      <c r="I9" s="15"/>
      <c r="J9" s="16" t="s">
        <v>10</v>
      </c>
      <c r="K9" s="17"/>
      <c r="L9" s="18"/>
      <c r="M9" s="18"/>
      <c r="N9" s="18"/>
      <c r="O9" s="18"/>
      <c r="P9" s="18"/>
      <c r="Q9" s="19"/>
    </row>
    <row r="10" spans="1:17" ht="16.5" thickBot="1" x14ac:dyDescent="0.3">
      <c r="A10" s="63"/>
      <c r="B10" s="20" t="s">
        <v>2</v>
      </c>
      <c r="C10" s="4"/>
      <c r="D10" s="21">
        <f>MIN(C3,59883.65)</f>
        <v>59883.65</v>
      </c>
      <c r="E10" s="22">
        <f>D10/75</f>
        <v>798.44866666666667</v>
      </c>
      <c r="F10" s="23">
        <f>E10*101.5%</f>
        <v>810.42539666666664</v>
      </c>
      <c r="G10" s="24">
        <f>F10*102.5%</f>
        <v>830.68603158333326</v>
      </c>
      <c r="H10" s="25">
        <f>G10*103.5%</f>
        <v>859.76004268874988</v>
      </c>
      <c r="I10" s="24"/>
      <c r="J10" s="24">
        <f>H10*101.25%</f>
        <v>870.50704322235924</v>
      </c>
      <c r="K10" s="26"/>
      <c r="L10" s="27"/>
      <c r="M10" s="27"/>
      <c r="N10" s="27"/>
      <c r="O10" s="27"/>
      <c r="P10" s="27"/>
    </row>
    <row r="11" spans="1:17" ht="37.5" customHeight="1" thickBot="1" x14ac:dyDescent="0.3">
      <c r="A11" s="63"/>
      <c r="B11" s="20" t="s">
        <v>3</v>
      </c>
      <c r="C11" s="4"/>
      <c r="D11" s="4"/>
      <c r="E11" s="28">
        <f>E10*3</f>
        <v>2395.346</v>
      </c>
      <c r="F11" s="23">
        <f>E11*101.5%</f>
        <v>2431.2761899999996</v>
      </c>
      <c r="G11" s="24">
        <f>F11*102.5%</f>
        <v>2492.0580947499993</v>
      </c>
      <c r="H11" s="25">
        <f>G11*103.5%</f>
        <v>2579.2801280662493</v>
      </c>
      <c r="I11" s="24"/>
      <c r="J11" s="29">
        <f>H11*101.25%</f>
        <v>2611.5211296670773</v>
      </c>
      <c r="K11" s="30"/>
      <c r="L11" s="27"/>
      <c r="M11" s="27"/>
      <c r="N11" s="27"/>
      <c r="O11" s="27"/>
      <c r="P11" s="27"/>
    </row>
    <row r="12" spans="1:17" ht="16.5" customHeight="1" x14ac:dyDescent="0.25">
      <c r="A12" s="63"/>
      <c r="B12" s="31"/>
      <c r="C12" s="4"/>
      <c r="D12" s="4"/>
      <c r="E12" s="4"/>
      <c r="F12" s="32"/>
      <c r="G12" s="32"/>
      <c r="H12" s="32"/>
      <c r="I12" s="32"/>
      <c r="J12" s="33"/>
      <c r="K12" s="32"/>
    </row>
    <row r="13" spans="1:17" ht="34.5" customHeight="1" thickBot="1" x14ac:dyDescent="0.3">
      <c r="A13" s="63"/>
      <c r="B13" s="59" t="s">
        <v>15</v>
      </c>
      <c r="C13" s="60"/>
      <c r="D13" s="4"/>
      <c r="E13" s="3" t="s">
        <v>6</v>
      </c>
      <c r="F13" s="34" t="s">
        <v>12</v>
      </c>
      <c r="G13" s="3" t="s">
        <v>8</v>
      </c>
      <c r="H13" s="3" t="s">
        <v>11</v>
      </c>
      <c r="I13" s="35"/>
      <c r="J13" s="36" t="s">
        <v>13</v>
      </c>
      <c r="K13" s="17"/>
      <c r="L13" s="18"/>
      <c r="M13" s="34"/>
      <c r="N13" s="3"/>
      <c r="O13" s="3"/>
      <c r="P13" s="17"/>
      <c r="Q13" s="37"/>
    </row>
    <row r="14" spans="1:17" ht="49.5" customHeight="1" thickBot="1" x14ac:dyDescent="0.3">
      <c r="A14" s="63"/>
      <c r="B14" s="20" t="s">
        <v>24</v>
      </c>
      <c r="C14" s="4"/>
      <c r="D14" s="21">
        <f>MAX(0,C3-C5)</f>
        <v>4232.3499999999985</v>
      </c>
      <c r="E14" s="22">
        <f>D14*20%</f>
        <v>846.4699999999998</v>
      </c>
      <c r="F14" s="38">
        <f>E14*102.5%</f>
        <v>867.63174999999967</v>
      </c>
      <c r="G14" s="39">
        <f>F14*102.5%</f>
        <v>889.32254374999957</v>
      </c>
      <c r="H14" s="39">
        <f>G14*102.5%</f>
        <v>911.55560734374944</v>
      </c>
      <c r="I14" s="40"/>
      <c r="J14" s="40">
        <f>H14*102.5%</f>
        <v>934.34449752734315</v>
      </c>
      <c r="K14" s="41"/>
      <c r="L14" s="27"/>
    </row>
    <row r="15" spans="1:17" ht="30" customHeight="1" x14ac:dyDescent="0.25">
      <c r="A15" s="63"/>
      <c r="B15" s="61"/>
      <c r="C15" s="62"/>
      <c r="D15" s="42"/>
      <c r="E15" s="43"/>
      <c r="F15" s="64" t="s">
        <v>21</v>
      </c>
      <c r="G15" s="65"/>
      <c r="H15" s="65"/>
      <c r="I15" s="65"/>
      <c r="J15" s="66"/>
      <c r="K15" s="44"/>
    </row>
    <row r="16" spans="1:17" ht="15" customHeight="1" x14ac:dyDescent="0.25">
      <c r="B16" s="45"/>
      <c r="C16" s="45"/>
      <c r="D16" s="5"/>
      <c r="E16" s="4"/>
      <c r="F16" s="5"/>
      <c r="G16" s="5"/>
      <c r="H16" s="5"/>
      <c r="I16" s="6"/>
      <c r="J16" s="6"/>
      <c r="K16" s="6"/>
    </row>
    <row r="17" spans="1:11" ht="45" customHeight="1" thickBot="1" x14ac:dyDescent="0.3">
      <c r="A17" s="63" t="s">
        <v>18</v>
      </c>
      <c r="B17" s="67" t="s">
        <v>16</v>
      </c>
      <c r="C17" s="68"/>
      <c r="D17" s="12"/>
      <c r="E17" s="13" t="s">
        <v>22</v>
      </c>
      <c r="F17" s="14" t="s">
        <v>7</v>
      </c>
      <c r="G17" s="13" t="s">
        <v>8</v>
      </c>
      <c r="H17" s="13" t="s">
        <v>11</v>
      </c>
      <c r="I17" s="15"/>
      <c r="J17" s="16" t="s">
        <v>10</v>
      </c>
      <c r="K17" s="17"/>
    </row>
    <row r="18" spans="1:11" ht="31.5" customHeight="1" thickBot="1" x14ac:dyDescent="0.3">
      <c r="A18" s="63"/>
      <c r="B18" s="20" t="s">
        <v>4</v>
      </c>
      <c r="C18" s="4"/>
      <c r="D18" s="21">
        <f>MIN(C3,40000)</f>
        <v>40000</v>
      </c>
      <c r="E18" s="46">
        <f>D18/85</f>
        <v>470.58823529411762</v>
      </c>
      <c r="F18" s="23">
        <f>E18*101.5%</f>
        <v>477.64705882352933</v>
      </c>
      <c r="G18" s="47">
        <f>F18*102.5%</f>
        <v>489.58823529411751</v>
      </c>
      <c r="H18" s="25">
        <f>G18*102.5%</f>
        <v>501.8279411764704</v>
      </c>
      <c r="I18" s="47"/>
      <c r="J18" s="29">
        <f>H18*101.25%</f>
        <v>508.10079044117629</v>
      </c>
      <c r="K18" s="30"/>
    </row>
    <row r="19" spans="1:11" ht="36" customHeight="1" thickBot="1" x14ac:dyDescent="0.3">
      <c r="A19" s="63"/>
      <c r="B19" s="20" t="s">
        <v>5</v>
      </c>
      <c r="C19" s="4"/>
      <c r="D19" s="4"/>
      <c r="E19" s="48">
        <f>E18*3</f>
        <v>1411.7647058823529</v>
      </c>
      <c r="F19" s="23">
        <f>E19*101.5%</f>
        <v>1432.9411764705881</v>
      </c>
      <c r="G19" s="47">
        <f>F19*102.5%</f>
        <v>1468.7647058823527</v>
      </c>
      <c r="H19" s="25">
        <f>G19*102.5%</f>
        <v>1505.4838235294114</v>
      </c>
      <c r="I19" s="47"/>
      <c r="J19" s="47">
        <f>H19*101.25%</f>
        <v>1524.3023713235291</v>
      </c>
      <c r="K19" s="49"/>
    </row>
    <row r="20" spans="1:11" ht="17.25" customHeight="1" x14ac:dyDescent="0.25">
      <c r="A20" s="63"/>
      <c r="B20" s="31"/>
      <c r="C20" s="4"/>
      <c r="D20" s="4"/>
      <c r="E20" s="4"/>
      <c r="F20" s="56"/>
      <c r="G20" s="57"/>
      <c r="H20" s="57"/>
      <c r="I20" s="57"/>
      <c r="J20" s="58"/>
      <c r="K20" s="50"/>
    </row>
    <row r="21" spans="1:11" ht="30.75" customHeight="1" thickBot="1" x14ac:dyDescent="0.3">
      <c r="A21" s="63"/>
      <c r="B21" s="59" t="s">
        <v>15</v>
      </c>
      <c r="C21" s="60"/>
      <c r="D21" s="4"/>
      <c r="E21" s="3" t="s">
        <v>6</v>
      </c>
      <c r="F21" s="34" t="s">
        <v>12</v>
      </c>
      <c r="G21" s="3" t="s">
        <v>8</v>
      </c>
      <c r="H21" s="3" t="s">
        <v>11</v>
      </c>
      <c r="I21" s="35"/>
      <c r="J21" s="36" t="s">
        <v>13</v>
      </c>
      <c r="K21" s="17"/>
    </row>
    <row r="22" spans="1:11" ht="48.75" customHeight="1" thickBot="1" x14ac:dyDescent="0.3">
      <c r="A22" s="63"/>
      <c r="B22" s="20" t="s">
        <v>23</v>
      </c>
      <c r="C22" s="4"/>
      <c r="D22" s="21">
        <f>MAX(0,C3-D18)</f>
        <v>24116</v>
      </c>
      <c r="E22" s="22">
        <f>D22*20%</f>
        <v>4823.2</v>
      </c>
      <c r="F22" s="38">
        <f>E22*102.5%</f>
        <v>4943.78</v>
      </c>
      <c r="G22" s="39">
        <f>F22*102.5%</f>
        <v>5067.374499999999</v>
      </c>
      <c r="H22" s="39">
        <f>G22*102.5%</f>
        <v>5194.0588624999982</v>
      </c>
      <c r="I22" s="40"/>
      <c r="J22" s="40">
        <f>H22*102.5%</f>
        <v>5323.9103340624979</v>
      </c>
      <c r="K22" s="41"/>
    </row>
    <row r="23" spans="1:11" ht="33" customHeight="1" x14ac:dyDescent="0.25">
      <c r="A23" s="63"/>
      <c r="B23" s="61"/>
      <c r="C23" s="62"/>
      <c r="D23" s="42"/>
      <c r="E23" s="42"/>
      <c r="F23" s="64" t="s">
        <v>21</v>
      </c>
      <c r="G23" s="65"/>
      <c r="H23" s="65"/>
      <c r="I23" s="65"/>
      <c r="J23" s="66"/>
      <c r="K23" s="44"/>
    </row>
    <row r="24" spans="1:11" x14ac:dyDescent="0.25">
      <c r="B24" s="52" t="s">
        <v>25</v>
      </c>
      <c r="C24" s="53"/>
      <c r="D24" s="53"/>
      <c r="E24" s="53"/>
      <c r="F24" s="53"/>
      <c r="G24" s="53"/>
      <c r="H24" s="53"/>
      <c r="I24" s="53"/>
      <c r="J24" s="53"/>
    </row>
    <row r="25" spans="1:11" x14ac:dyDescent="0.25">
      <c r="I25" s="1">
        <v>37008</v>
      </c>
    </row>
    <row r="26" spans="1:11" x14ac:dyDescent="0.25">
      <c r="I26" s="1">
        <v>38015</v>
      </c>
    </row>
    <row r="27" spans="1:11" x14ac:dyDescent="0.25">
      <c r="I27" s="1">
        <v>39056</v>
      </c>
    </row>
    <row r="28" spans="1:11" x14ac:dyDescent="0.25">
      <c r="I28" s="1">
        <v>40125</v>
      </c>
    </row>
    <row r="29" spans="1:11" x14ac:dyDescent="0.25">
      <c r="I29" s="1">
        <v>41228</v>
      </c>
    </row>
    <row r="30" spans="1:11" x14ac:dyDescent="0.25">
      <c r="I30" s="1">
        <v>42363</v>
      </c>
    </row>
    <row r="31" spans="1:11" x14ac:dyDescent="0.25">
      <c r="I31" s="1">
        <v>43533</v>
      </c>
    </row>
    <row r="32" spans="1:11" x14ac:dyDescent="0.25">
      <c r="I32" s="1">
        <v>44737</v>
      </c>
    </row>
    <row r="33" spans="9:9" x14ac:dyDescent="0.25">
      <c r="I33" s="1">
        <v>46003</v>
      </c>
    </row>
    <row r="34" spans="9:9" x14ac:dyDescent="0.25">
      <c r="I34" s="1">
        <v>47256</v>
      </c>
    </row>
    <row r="35" spans="9:9" x14ac:dyDescent="0.25">
      <c r="I35" s="1">
        <v>48572</v>
      </c>
    </row>
    <row r="36" spans="9:9" x14ac:dyDescent="0.25">
      <c r="I36" s="1">
        <v>49929</v>
      </c>
    </row>
    <row r="37" spans="9:9" x14ac:dyDescent="0.25">
      <c r="I37" s="1">
        <v>51325</v>
      </c>
    </row>
    <row r="38" spans="9:9" x14ac:dyDescent="0.25">
      <c r="I38" s="1">
        <v>52764</v>
      </c>
    </row>
    <row r="39" spans="9:9" x14ac:dyDescent="0.25">
      <c r="I39" s="1">
        <v>54245</v>
      </c>
    </row>
    <row r="40" spans="9:9" x14ac:dyDescent="0.25">
      <c r="I40" s="1">
        <v>55771</v>
      </c>
    </row>
    <row r="41" spans="9:9" x14ac:dyDescent="0.25">
      <c r="I41" s="1">
        <v>57342</v>
      </c>
    </row>
    <row r="42" spans="9:9" x14ac:dyDescent="0.25">
      <c r="I42" s="1">
        <v>58961</v>
      </c>
    </row>
    <row r="43" spans="9:9" x14ac:dyDescent="0.25">
      <c r="I43" s="1">
        <v>60629</v>
      </c>
    </row>
    <row r="44" spans="9:9" x14ac:dyDescent="0.25">
      <c r="I44" s="1">
        <v>62346</v>
      </c>
    </row>
    <row r="45" spans="9:9" x14ac:dyDescent="0.25">
      <c r="I45" s="1">
        <v>64116</v>
      </c>
    </row>
    <row r="46" spans="9:9" x14ac:dyDescent="0.25">
      <c r="I46" s="1">
        <v>65938</v>
      </c>
    </row>
    <row r="47" spans="9:9" x14ac:dyDescent="0.25">
      <c r="I47" s="1">
        <v>67815</v>
      </c>
    </row>
    <row r="48" spans="9:9" x14ac:dyDescent="0.25">
      <c r="I48" s="1">
        <v>69748</v>
      </c>
    </row>
    <row r="49" spans="9:9" x14ac:dyDescent="0.25">
      <c r="I49" s="1">
        <v>71740</v>
      </c>
    </row>
    <row r="50" spans="9:9" x14ac:dyDescent="0.25">
      <c r="I50" s="1">
        <v>73790</v>
      </c>
    </row>
    <row r="51" spans="9:9" x14ac:dyDescent="0.25">
      <c r="I51" s="51">
        <v>80000</v>
      </c>
    </row>
    <row r="52" spans="9:9" x14ac:dyDescent="0.25">
      <c r="I52" s="1">
        <v>85000</v>
      </c>
    </row>
    <row r="53" spans="9:9" x14ac:dyDescent="0.25">
      <c r="I53" s="1">
        <v>90000</v>
      </c>
    </row>
    <row r="54" spans="9:9" x14ac:dyDescent="0.25">
      <c r="I54" s="1">
        <v>95000</v>
      </c>
    </row>
    <row r="55" spans="9:9" x14ac:dyDescent="0.25">
      <c r="I55" s="1">
        <v>100000</v>
      </c>
    </row>
    <row r="56" spans="9:9" x14ac:dyDescent="0.25">
      <c r="I56" s="1">
        <v>105000</v>
      </c>
    </row>
    <row r="57" spans="9:9" x14ac:dyDescent="0.25">
      <c r="I57" s="1">
        <v>110000</v>
      </c>
    </row>
    <row r="58" spans="9:9" x14ac:dyDescent="0.25">
      <c r="I58" s="1">
        <v>115000</v>
      </c>
    </row>
    <row r="59" spans="9:9" x14ac:dyDescent="0.25">
      <c r="I59" s="1">
        <v>120000</v>
      </c>
    </row>
    <row r="60" spans="9:9" x14ac:dyDescent="0.25">
      <c r="I60" s="1">
        <v>125000</v>
      </c>
    </row>
    <row r="61" spans="9:9" x14ac:dyDescent="0.25">
      <c r="I61" s="1">
        <v>130000</v>
      </c>
    </row>
    <row r="62" spans="9:9" x14ac:dyDescent="0.25">
      <c r="I62" s="1">
        <v>135000</v>
      </c>
    </row>
    <row r="63" spans="9:9" x14ac:dyDescent="0.25">
      <c r="I63" s="1">
        <v>140000</v>
      </c>
    </row>
    <row r="64" spans="9:9" x14ac:dyDescent="0.25">
      <c r="I64" s="1">
        <v>145000</v>
      </c>
    </row>
  </sheetData>
  <sheetProtection algorithmName="SHA-512" hashValue="cQC2N3dRF6UrCd3WL2miI73B95jvFgV8m/mJ5fDyzpMojqmt8hJzbnFyxeXtjNdYGA18eOsTWe6Y/LRlo1iEpw==" saltValue="hm2stTV4WvohiXvInwnE9g==" spinCount="100000" sheet="1" selectLockedCells="1" selectUnlockedCells="1"/>
  <mergeCells count="12">
    <mergeCell ref="A9:A15"/>
    <mergeCell ref="A17:A23"/>
    <mergeCell ref="F15:J15"/>
    <mergeCell ref="F23:J23"/>
    <mergeCell ref="B17:C17"/>
    <mergeCell ref="B21:C21"/>
    <mergeCell ref="B23:C23"/>
    <mergeCell ref="B24:J24"/>
    <mergeCell ref="F8:J8"/>
    <mergeCell ref="F20:J20"/>
    <mergeCell ref="B13:C13"/>
    <mergeCell ref="B15:C15"/>
  </mergeCells>
  <dataValidations count="1">
    <dataValidation type="list" allowBlank="1" showInputMessage="1" showErrorMessage="1" sqref="C3" xr:uid="{ECDA3B2E-034B-4096-BCB0-B3BAFF198AAF}">
      <formula1>$I$24:$I$64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D573-FC01-4D92-91E8-9E04078D4B89}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Q D A A B Q S w M E F A A C A A g A W n y l U l m P 2 i C l A A A A 9 Q A A A B I A H A B D b 2 5 m a W c v U G F j a 2 F n Z S 5 4 b W w g o h g A K K A U A A A A A A A A A A A A A A A A A A A A A A A A A A A A h Y 8 x D o I w G I W v Q r r T l h o T J D 8 l 0 c F F E h M T 4 9 q U C o 1 Q D C 2 W u z l 4 J K 8 g R l E 3 x / e 9 b 3 j v f r 1 B N j R 1 c F G d 1 a 1 J U Y Q p C p S R b a F N m a L e H c M Y Z R y 2 Q p 5 E q Y J R N j Y Z b J G i y r l z Q o j 3 H v s Z b r u S M E o j c s g 3 O 1 m p R q C P r P / L o T b W C S M V 4 r B / j e E M L y i e x w x T I B O D X J t v z 8 a 5 z / Y H w q q v X d 8 p r k y 4 X g K Z I p D 3 B f 4 A U E s D B B Q A A g A I A F p 8 p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f K V S D Z m q b b 0 A A A B h A g A A E w A c A E Z v c m 1 1 b G F z L 1 N l Y 3 R p b 2 4 x L m 0 g o h g A K K A U A A A A A A A A A A A A A A A A A A A A A A A A A A A A x Z E x C 4 M w E I V 3 w f 8 Q 0 k V B B I s U o T i F D l 2 6 K H Q Q h 2 i v V d R L i R E q 4 n 9 v b M Z 2 q V B 6 y 8 F 7 d + / 4 u B 5 K V Q s k i e n B 3 r Z s q 6 + 4 h A t J e d H C l s S k B W V b R F c i B l m C V g 6 P E l q f D V I C q r O Q T S F E 4 7 h T d u I d x N R s 0 n z O m E C l R 3 L P B G w o q z j e l v D x D l Q n v U b 9 V H L s r 0 J 2 T L R D h 4 v Z O + a a N 0 3 U q A H 1 y B H V L v Q X f 5 5 d 2 6 r x Y + 4 b R b i a I v w F h d I O 4 T h + x R C t Z o j + + I k n U E s B A i 0 A F A A C A A g A W n y l U l m P 2 i C l A A A A 9 Q A A A B I A A A A A A A A A A A A A A A A A A A A A A E N v b m Z p Z y 9 Q Y W N r Y W d l L n h t b F B L A Q I t A B Q A A g A I A F p 8 p V I P y u m r p A A A A O k A A A A T A A A A A A A A A A A A A A A A A P E A A A B b Q 2 9 u d G V u d F 9 U e X B l c 1 0 u e G 1 s U E s B A i 0 A F A A C A A g A W n y l U g 2 Z q m 2 9 A A A A Y Q I A A B M A A A A A A A A A A A A A A A A A 4 g E A A E Z v c m 1 1 b G F z L 1 N l Y 3 R p b 2 4 x L m 1 Q S w U G A A A A A A M A A w D C A A A A 7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x Q A A A A A A A C 9 F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N V Q x M j o 0 N z o x N S 4 2 N j Q w N D Y 2 W i I g L z 4 8 R W 5 0 c n k g V H l w Z T 0 i R m l s b E N v b H V t b l R 5 c G V z I i B W Y W x 1 Z T 0 i c 0 F 3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i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N V Q x M j o 0 O T o w N S 4 y N z U x M D g 3 W i I g L z 4 8 R W 5 0 c n k g V H l w Z T 0 i R m l s b E N v b H V t b l R 5 c G V z I i B W Y W x 1 Z T 0 i c 0 F B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C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N C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D V U M T Q 6 M z M 6 N T k u N D g 1 N D Q w O V o i I C 8 + P E V u d H J 5 I F R 5 c G U 9 I k Z p b G x D b 2 x 1 b W 5 U e X B l c y I g V m F s d W U 9 I n N B d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g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g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O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3 I E V o z 0 b i R 5 u M J E x G x f s E A A A A A A I A A A A A A A N m A A D A A A A A E A A A A P C n i j K + E d f D + n D 5 P E o q c k c A A A A A B I A A A K A A A A A Q A A A A a 0 5 g L o X R z M c 7 c x s x u S 4 Q P 1 A A A A A q W h h w M E F 8 O k e b 2 I 3 n e b O n / Z w n e D O U O i + C j 0 1 W e M q t 6 v A 4 A z J t 6 6 m m p O y s k y g Z Q k z P S u h j B T 7 U Q G g u O j c P X V Z 3 S 5 3 5 p k g Y u l G 2 i K j Q g a y 9 A h Q A A A A Z F v t g i f 5 5 a p Y M 9 u N + z y 9 p 5 W X N j g = = < / D a t a M a s h u p > 
</file>

<file path=customXml/itemProps1.xml><?xml version="1.0" encoding="utf-8"?>
<ds:datastoreItem xmlns:ds="http://schemas.openxmlformats.org/officeDocument/2006/customXml" ds:itemID="{E4388A5E-0DC3-49F1-AA62-E4ED2D5437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Growth Comp.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Cunningham-Sherret</dc:creator>
  <cp:lastModifiedBy>John Seaton</cp:lastModifiedBy>
  <dcterms:created xsi:type="dcterms:W3CDTF">2021-05-05T10:06:15Z</dcterms:created>
  <dcterms:modified xsi:type="dcterms:W3CDTF">2021-05-10T09:38:31Z</dcterms:modified>
</cp:coreProperties>
</file>