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https://liveuclac-my.sharepoint.com/personal/ucyzemo_ucl_ac_uk/Documents/2021-2022/web content/benefits team/"/>
    </mc:Choice>
  </mc:AlternateContent>
  <xr:revisionPtr revIDLastSave="1" documentId="13_ncr:1_{CAC02203-F1C7-48C9-AF11-F7E43AAFC47E}" xr6:coauthVersionLast="47" xr6:coauthVersionMax="47" xr10:uidLastSave="{65BB95AF-EBEE-4017-88A5-99A06365635E}"/>
  <bookViews>
    <workbookView showSheetTabs="0" xWindow="-120" yWindow="-120" windowWidth="29040" windowHeight="15840" xr2:uid="{A677D3D9-804E-48DE-8DBD-1617B43EE1FC}"/>
  </bookViews>
  <sheets>
    <sheet name="Calculator" sheetId="1" r:id="rId1"/>
    <sheet name="2022 salary scale" sheetId="2" state="hidden" r:id="rId2"/>
    <sheet name="2023-24 Salary scale (1 Aug 23)" sheetId="3" state="hidden" r:id="rId3"/>
  </sheets>
  <externalReferences>
    <externalReference r:id="rId4"/>
  </externalReferences>
  <definedNames>
    <definedName name="_xlnm._FilterDatabase" localSheetId="0" hidden="1">Calculator!$A$2:$AE$68</definedName>
    <definedName name="data">Calculator!$C$2:$R$68</definedName>
    <definedName name="_xlnm.Print_Area" localSheetId="2">'2023-24 Salary scale (1 Aug 23)'!$A$1:$I$65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3" i="1"/>
  <c r="N7" i="1"/>
  <c r="P7" i="1" s="1"/>
  <c r="N8" i="1"/>
  <c r="P8" i="1" s="1"/>
  <c r="H7" i="1"/>
  <c r="J7" i="1" s="1"/>
  <c r="H8" i="1"/>
  <c r="J8" i="1" s="1"/>
  <c r="D7" i="1"/>
  <c r="F7" i="1" s="1"/>
  <c r="D8" i="1"/>
  <c r="F8" i="1" s="1"/>
  <c r="N4" i="1"/>
  <c r="N5" i="1"/>
  <c r="N6"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3" i="1"/>
  <c r="H4" i="1"/>
  <c r="H5" i="1"/>
  <c r="H6"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3" i="1"/>
  <c r="D4" i="1"/>
  <c r="D5" i="1"/>
  <c r="D6"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3" i="1"/>
  <c r="F57" i="3"/>
  <c r="H57" i="3" s="1"/>
  <c r="C57" i="3"/>
  <c r="G57" i="3" s="1"/>
  <c r="I57" i="3" s="1"/>
  <c r="I56" i="3"/>
  <c r="G56" i="3"/>
  <c r="F56" i="3"/>
  <c r="H56" i="3" s="1"/>
  <c r="C56" i="3"/>
  <c r="F55" i="3"/>
  <c r="H55" i="3" s="1"/>
  <c r="C55" i="3"/>
  <c r="G55" i="3" s="1"/>
  <c r="I55" i="3" s="1"/>
  <c r="H54" i="3"/>
  <c r="F54" i="3"/>
  <c r="C54" i="3"/>
  <c r="G54" i="3" s="1"/>
  <c r="I54" i="3" s="1"/>
  <c r="H53" i="3"/>
  <c r="F53" i="3"/>
  <c r="C53" i="3"/>
  <c r="G53" i="3" s="1"/>
  <c r="I53" i="3" s="1"/>
  <c r="F52" i="3"/>
  <c r="H52" i="3" s="1"/>
  <c r="C52" i="3"/>
  <c r="G52" i="3" s="1"/>
  <c r="I52" i="3" s="1"/>
  <c r="F51" i="3"/>
  <c r="H51" i="3" s="1"/>
  <c r="C51" i="3"/>
  <c r="G51" i="3" s="1"/>
  <c r="I51" i="3" s="1"/>
  <c r="G50" i="3"/>
  <c r="I50" i="3" s="1"/>
  <c r="F50" i="3"/>
  <c r="H50" i="3" s="1"/>
  <c r="C50" i="3"/>
  <c r="F49" i="3"/>
  <c r="H49" i="3" s="1"/>
  <c r="C49" i="3"/>
  <c r="G49" i="3" s="1"/>
  <c r="I49" i="3" s="1"/>
  <c r="F48" i="3"/>
  <c r="H48" i="3" s="1"/>
  <c r="C48" i="3"/>
  <c r="G48" i="3" s="1"/>
  <c r="I48" i="3" s="1"/>
  <c r="F47" i="3"/>
  <c r="H47" i="3" s="1"/>
  <c r="C47" i="3"/>
  <c r="G47" i="3" s="1"/>
  <c r="I47" i="3" s="1"/>
  <c r="F46" i="3"/>
  <c r="H46" i="3" s="1"/>
  <c r="C46" i="3"/>
  <c r="G46" i="3" s="1"/>
  <c r="I46" i="3" s="1"/>
  <c r="H45" i="3"/>
  <c r="F45" i="3"/>
  <c r="C45" i="3"/>
  <c r="G45" i="3" s="1"/>
  <c r="I45" i="3" s="1"/>
  <c r="F44" i="3"/>
  <c r="H44" i="3" s="1"/>
  <c r="C44" i="3"/>
  <c r="G44" i="3" s="1"/>
  <c r="I44" i="3" s="1"/>
  <c r="F43" i="3"/>
  <c r="H43" i="3" s="1"/>
  <c r="C43" i="3"/>
  <c r="G43" i="3" s="1"/>
  <c r="I43" i="3" s="1"/>
  <c r="G42" i="3"/>
  <c r="I42" i="3" s="1"/>
  <c r="F42" i="3"/>
  <c r="H42" i="3" s="1"/>
  <c r="C42" i="3"/>
  <c r="F41" i="3"/>
  <c r="H41" i="3" s="1"/>
  <c r="C41" i="3"/>
  <c r="G41" i="3" s="1"/>
  <c r="I41" i="3" s="1"/>
  <c r="F40" i="3"/>
  <c r="H40" i="3" s="1"/>
  <c r="C40" i="3"/>
  <c r="G40" i="3" s="1"/>
  <c r="I40" i="3" s="1"/>
  <c r="F39" i="3"/>
  <c r="H39" i="3" s="1"/>
  <c r="C39" i="3"/>
  <c r="G39" i="3" s="1"/>
  <c r="I39" i="3" s="1"/>
  <c r="F38" i="3"/>
  <c r="H38" i="3" s="1"/>
  <c r="C38" i="3"/>
  <c r="G38" i="3" s="1"/>
  <c r="I38" i="3" s="1"/>
  <c r="H37" i="3"/>
  <c r="F37" i="3"/>
  <c r="C37" i="3"/>
  <c r="G37" i="3" s="1"/>
  <c r="I37" i="3" s="1"/>
  <c r="F36" i="3"/>
  <c r="H36" i="3" s="1"/>
  <c r="C36" i="3"/>
  <c r="G36" i="3" s="1"/>
  <c r="I36" i="3" s="1"/>
  <c r="G35" i="3"/>
  <c r="I35" i="3" s="1"/>
  <c r="F35" i="3"/>
  <c r="H35" i="3" s="1"/>
  <c r="C35" i="3"/>
  <c r="G34" i="3"/>
  <c r="I34" i="3" s="1"/>
  <c r="F34" i="3"/>
  <c r="H34" i="3" s="1"/>
  <c r="C34" i="3"/>
  <c r="F33" i="3"/>
  <c r="H33" i="3" s="1"/>
  <c r="C33" i="3"/>
  <c r="G33" i="3" s="1"/>
  <c r="I33" i="3" s="1"/>
  <c r="F32" i="3"/>
  <c r="H32" i="3" s="1"/>
  <c r="C32" i="3"/>
  <c r="G32" i="3" s="1"/>
  <c r="I32" i="3" s="1"/>
  <c r="F31" i="3"/>
  <c r="H31" i="3" s="1"/>
  <c r="C31" i="3"/>
  <c r="G31" i="3" s="1"/>
  <c r="I31" i="3" s="1"/>
  <c r="F30" i="3"/>
  <c r="H30" i="3" s="1"/>
  <c r="C30" i="3"/>
  <c r="G30" i="3" s="1"/>
  <c r="I30" i="3" s="1"/>
  <c r="H29" i="3"/>
  <c r="F29" i="3"/>
  <c r="C29" i="3"/>
  <c r="G29" i="3" s="1"/>
  <c r="I29" i="3" s="1"/>
  <c r="F28" i="3"/>
  <c r="H28" i="3" s="1"/>
  <c r="C28" i="3"/>
  <c r="G28" i="3" s="1"/>
  <c r="I28" i="3" s="1"/>
  <c r="F27" i="3"/>
  <c r="H27" i="3" s="1"/>
  <c r="C27" i="3"/>
  <c r="G27" i="3" s="1"/>
  <c r="I27" i="3" s="1"/>
  <c r="H26" i="3"/>
  <c r="G26" i="3"/>
  <c r="I26" i="3" s="1"/>
  <c r="F26" i="3"/>
  <c r="C26" i="3"/>
  <c r="F25" i="3"/>
  <c r="H25" i="3" s="1"/>
  <c r="C25" i="3"/>
  <c r="G25" i="3" s="1"/>
  <c r="I25" i="3" s="1"/>
  <c r="F24" i="3"/>
  <c r="H24" i="3" s="1"/>
  <c r="C24" i="3"/>
  <c r="G24" i="3" s="1"/>
  <c r="I24" i="3" s="1"/>
  <c r="G23" i="3"/>
  <c r="I23" i="3" s="1"/>
  <c r="F23" i="3"/>
  <c r="H23" i="3" s="1"/>
  <c r="C23" i="3"/>
  <c r="G22" i="3"/>
  <c r="I22" i="3" s="1"/>
  <c r="F22" i="3"/>
  <c r="H22" i="3" s="1"/>
  <c r="C22" i="3"/>
  <c r="H21" i="3"/>
  <c r="F21" i="3"/>
  <c r="C21" i="3"/>
  <c r="G21" i="3" s="1"/>
  <c r="I21" i="3" s="1"/>
  <c r="F20" i="3"/>
  <c r="H20" i="3" s="1"/>
  <c r="C20" i="3"/>
  <c r="G20" i="3" s="1"/>
  <c r="I20" i="3" s="1"/>
  <c r="F19" i="3"/>
  <c r="H19" i="3" s="1"/>
  <c r="C19" i="3"/>
  <c r="G19" i="3" s="1"/>
  <c r="I19" i="3" s="1"/>
  <c r="H18" i="3"/>
  <c r="G18" i="3"/>
  <c r="I18" i="3" s="1"/>
  <c r="F18" i="3"/>
  <c r="C18" i="3"/>
  <c r="H17" i="3"/>
  <c r="F17" i="3"/>
  <c r="C17" i="3"/>
  <c r="G17" i="3" s="1"/>
  <c r="I17" i="3" s="1"/>
  <c r="F16" i="3"/>
  <c r="H16" i="3" s="1"/>
  <c r="C16" i="3"/>
  <c r="G16" i="3" s="1"/>
  <c r="I16" i="3" s="1"/>
  <c r="G15" i="3"/>
  <c r="I15" i="3" s="1"/>
  <c r="F15" i="3"/>
  <c r="H15" i="3" s="1"/>
  <c r="C15" i="3"/>
  <c r="H14" i="3"/>
  <c r="G14" i="3"/>
  <c r="I14" i="3" s="1"/>
  <c r="F14" i="3"/>
  <c r="C14" i="3"/>
  <c r="H13" i="3"/>
  <c r="F13" i="3"/>
  <c r="C13" i="3"/>
  <c r="G13" i="3" s="1"/>
  <c r="I13" i="3" s="1"/>
  <c r="F12" i="3"/>
  <c r="H12" i="3" s="1"/>
  <c r="C12" i="3"/>
  <c r="G12" i="3" s="1"/>
  <c r="I12" i="3" s="1"/>
  <c r="G11" i="3"/>
  <c r="I11" i="3" s="1"/>
  <c r="F11" i="3"/>
  <c r="H11" i="3" s="1"/>
  <c r="C11" i="3"/>
  <c r="H10" i="3"/>
  <c r="G10" i="3"/>
  <c r="I10" i="3" s="1"/>
  <c r="F10" i="3"/>
  <c r="C10" i="3"/>
  <c r="H9" i="3"/>
  <c r="F9" i="3"/>
  <c r="C9" i="3"/>
  <c r="G9" i="3" s="1"/>
  <c r="I9" i="3" s="1"/>
  <c r="F8" i="3"/>
  <c r="H8" i="3" s="1"/>
  <c r="C8" i="3"/>
  <c r="G8" i="3" s="1"/>
  <c r="I8" i="3" s="1"/>
  <c r="G7" i="3"/>
  <c r="I7" i="3" s="1"/>
  <c r="F7" i="3"/>
  <c r="H7" i="3" s="1"/>
  <c r="C7" i="3"/>
  <c r="V16" i="1" l="1"/>
  <c r="V9" i="1"/>
  <c r="V10" i="1"/>
  <c r="V15" i="1"/>
  <c r="V14" i="1"/>
  <c r="V20" i="1"/>
  <c r="V21" i="1"/>
  <c r="V22" i="1"/>
  <c r="L8" i="1"/>
  <c r="Q7" i="1"/>
  <c r="L7" i="1"/>
  <c r="Q8" i="1"/>
  <c r="R8" i="1"/>
  <c r="R7" i="1"/>
  <c r="J57" i="2"/>
  <c r="H57" i="2"/>
  <c r="L57" i="2" s="1"/>
  <c r="C57" i="2"/>
  <c r="J56" i="2"/>
  <c r="H56" i="2"/>
  <c r="L56" i="2" s="1"/>
  <c r="C56" i="2"/>
  <c r="J55" i="2"/>
  <c r="H55" i="2"/>
  <c r="L55" i="2" s="1"/>
  <c r="C55" i="2"/>
  <c r="J54" i="2"/>
  <c r="H54" i="2"/>
  <c r="L54" i="2" s="1"/>
  <c r="C54" i="2"/>
  <c r="H53" i="2"/>
  <c r="C53" i="2"/>
  <c r="B53" i="2"/>
  <c r="L53" i="2" s="1"/>
  <c r="I52" i="2"/>
  <c r="C52" i="2"/>
  <c r="M52" i="2" s="1"/>
  <c r="B52" i="2"/>
  <c r="J51" i="2"/>
  <c r="G51" i="2" s="1"/>
  <c r="H51" i="2"/>
  <c r="C51" i="2"/>
  <c r="B51" i="2"/>
  <c r="L51" i="2" s="1"/>
  <c r="B50" i="2"/>
  <c r="H50" i="2" s="1"/>
  <c r="L49" i="2"/>
  <c r="J49" i="2"/>
  <c r="H49" i="2"/>
  <c r="C49" i="2"/>
  <c r="I49" i="2" s="1"/>
  <c r="B49" i="2"/>
  <c r="B48" i="2"/>
  <c r="J48" i="2" s="1"/>
  <c r="L47" i="2"/>
  <c r="J47" i="2"/>
  <c r="H47" i="2"/>
  <c r="C47" i="2"/>
  <c r="B47" i="2"/>
  <c r="B46" i="2"/>
  <c r="J45" i="2"/>
  <c r="H45" i="2"/>
  <c r="C45" i="2"/>
  <c r="B45" i="2"/>
  <c r="L45" i="2" s="1"/>
  <c r="I44" i="2"/>
  <c r="C44" i="2"/>
  <c r="M44" i="2" s="1"/>
  <c r="B44" i="2"/>
  <c r="J43" i="2"/>
  <c r="G43" i="2" s="1"/>
  <c r="H43" i="2"/>
  <c r="L43" i="2" s="1"/>
  <c r="C43" i="2"/>
  <c r="B43" i="2"/>
  <c r="B42" i="2"/>
  <c r="H42" i="2" s="1"/>
  <c r="L41" i="2"/>
  <c r="J41" i="2"/>
  <c r="H41" i="2"/>
  <c r="C41" i="2"/>
  <c r="I41" i="2" s="1"/>
  <c r="B41" i="2"/>
  <c r="B40" i="2"/>
  <c r="J40" i="2" s="1"/>
  <c r="L39" i="2"/>
  <c r="J39" i="2"/>
  <c r="H39" i="2"/>
  <c r="C39" i="2"/>
  <c r="B39" i="2"/>
  <c r="B38" i="2"/>
  <c r="J37" i="2"/>
  <c r="H37" i="2"/>
  <c r="C37" i="2"/>
  <c r="B37" i="2"/>
  <c r="L37" i="2" s="1"/>
  <c r="I36" i="2"/>
  <c r="C36" i="2"/>
  <c r="M36" i="2" s="1"/>
  <c r="B36" i="2"/>
  <c r="J35" i="2"/>
  <c r="G35" i="2" s="1"/>
  <c r="H35" i="2"/>
  <c r="L35" i="2" s="1"/>
  <c r="C35" i="2"/>
  <c r="B35" i="2"/>
  <c r="B34" i="2"/>
  <c r="H34" i="2" s="1"/>
  <c r="L33" i="2"/>
  <c r="J33" i="2"/>
  <c r="H33" i="2"/>
  <c r="C33" i="2"/>
  <c r="I33" i="2" s="1"/>
  <c r="B33" i="2"/>
  <c r="B32" i="2"/>
  <c r="J32" i="2" s="1"/>
  <c r="L31" i="2"/>
  <c r="H31" i="2"/>
  <c r="C31" i="2"/>
  <c r="B31" i="2"/>
  <c r="J31" i="2" s="1"/>
  <c r="B30" i="2"/>
  <c r="J29" i="2"/>
  <c r="H29" i="2"/>
  <c r="C29" i="2"/>
  <c r="B29" i="2"/>
  <c r="L29" i="2" s="1"/>
  <c r="J28" i="2"/>
  <c r="I28" i="2"/>
  <c r="G28" i="2"/>
  <c r="K28" i="2" s="1"/>
  <c r="C28" i="2"/>
  <c r="M28" i="2" s="1"/>
  <c r="B28" i="2"/>
  <c r="J27" i="2"/>
  <c r="G27" i="2" s="1"/>
  <c r="K27" i="2" s="1"/>
  <c r="H27" i="2"/>
  <c r="L27" i="2" s="1"/>
  <c r="C27" i="2"/>
  <c r="B27" i="2"/>
  <c r="B26" i="2"/>
  <c r="H26" i="2" s="1"/>
  <c r="J25" i="2"/>
  <c r="B25" i="2"/>
  <c r="H25" i="2" s="1"/>
  <c r="L25" i="2" s="1"/>
  <c r="B24" i="2"/>
  <c r="J24" i="2" s="1"/>
  <c r="L23" i="2"/>
  <c r="J23" i="2"/>
  <c r="H23" i="2"/>
  <c r="C23" i="2"/>
  <c r="L22" i="2"/>
  <c r="J22" i="2"/>
  <c r="H22" i="2"/>
  <c r="C22" i="2"/>
  <c r="L21" i="2"/>
  <c r="J21" i="2"/>
  <c r="H21" i="2"/>
  <c r="C21" i="2"/>
  <c r="L20" i="2"/>
  <c r="J20" i="2"/>
  <c r="H20" i="2"/>
  <c r="C20" i="2"/>
  <c r="L19" i="2"/>
  <c r="J19" i="2"/>
  <c r="H19" i="2"/>
  <c r="C19" i="2"/>
  <c r="L18" i="2"/>
  <c r="J18" i="2"/>
  <c r="H18" i="2"/>
  <c r="C18" i="2"/>
  <c r="L17" i="2"/>
  <c r="J17" i="2"/>
  <c r="H17" i="2"/>
  <c r="C17" i="2"/>
  <c r="L16" i="2"/>
  <c r="J16" i="2"/>
  <c r="H16" i="2"/>
  <c r="C16" i="2"/>
  <c r="L15" i="2"/>
  <c r="J15" i="2"/>
  <c r="H15" i="2"/>
  <c r="C15" i="2"/>
  <c r="L14" i="2"/>
  <c r="J14" i="2"/>
  <c r="H14" i="2"/>
  <c r="C14" i="2"/>
  <c r="L13" i="2"/>
  <c r="J13" i="2"/>
  <c r="H13" i="2"/>
  <c r="C13" i="2"/>
  <c r="L12" i="2"/>
  <c r="J12" i="2"/>
  <c r="H12" i="2"/>
  <c r="C12" i="2"/>
  <c r="L11" i="2"/>
  <c r="J11" i="2"/>
  <c r="H11" i="2"/>
  <c r="C11" i="2"/>
  <c r="L10" i="2"/>
  <c r="J10" i="2"/>
  <c r="H10" i="2"/>
  <c r="C10" i="2"/>
  <c r="L9" i="2"/>
  <c r="J9" i="2"/>
  <c r="H9" i="2"/>
  <c r="C9" i="2"/>
  <c r="L8" i="2"/>
  <c r="J8" i="2"/>
  <c r="H8" i="2"/>
  <c r="C8" i="2"/>
  <c r="L7" i="2"/>
  <c r="J7" i="2"/>
  <c r="H7" i="2"/>
  <c r="C7" i="2"/>
  <c r="V11" i="1" l="1"/>
  <c r="V17" i="1"/>
  <c r="V23" i="1"/>
  <c r="K17" i="2"/>
  <c r="M35" i="2"/>
  <c r="M51" i="2"/>
  <c r="K12" i="2"/>
  <c r="K16" i="2"/>
  <c r="M45" i="2"/>
  <c r="K47" i="2"/>
  <c r="M7" i="2"/>
  <c r="M13" i="2"/>
  <c r="M15" i="2"/>
  <c r="M21" i="2"/>
  <c r="M23" i="2"/>
  <c r="J26" i="2"/>
  <c r="I27" i="2"/>
  <c r="M27" i="2" s="1"/>
  <c r="H28" i="2"/>
  <c r="L28" i="2" s="1"/>
  <c r="G29" i="2"/>
  <c r="C30" i="2"/>
  <c r="L32" i="2"/>
  <c r="J34" i="2"/>
  <c r="I35" i="2"/>
  <c r="H36" i="2"/>
  <c r="L36" i="2" s="1"/>
  <c r="G37" i="2"/>
  <c r="C38" i="2"/>
  <c r="L40" i="2"/>
  <c r="J42" i="2"/>
  <c r="I43" i="2"/>
  <c r="M43" i="2" s="1"/>
  <c r="H44" i="2"/>
  <c r="L44" i="2" s="1"/>
  <c r="G45" i="2"/>
  <c r="C46" i="2"/>
  <c r="L48" i="2"/>
  <c r="J50" i="2"/>
  <c r="I51" i="2"/>
  <c r="H52" i="2"/>
  <c r="L52" i="2" s="1"/>
  <c r="G54" i="2"/>
  <c r="K54" i="2" s="1"/>
  <c r="G55" i="2"/>
  <c r="G56" i="2"/>
  <c r="K56" i="2" s="1"/>
  <c r="G57" i="2"/>
  <c r="G7" i="2"/>
  <c r="K7" i="2" s="1"/>
  <c r="G8" i="2"/>
  <c r="K8" i="2" s="1"/>
  <c r="G9" i="2"/>
  <c r="K9" i="2" s="1"/>
  <c r="G10" i="2"/>
  <c r="K10" i="2" s="1"/>
  <c r="G11" i="2"/>
  <c r="K11" i="2" s="1"/>
  <c r="G12" i="2"/>
  <c r="G13" i="2"/>
  <c r="K13" i="2" s="1"/>
  <c r="G14" i="2"/>
  <c r="K14" i="2" s="1"/>
  <c r="G15" i="2"/>
  <c r="K15" i="2" s="1"/>
  <c r="G16" i="2"/>
  <c r="G17" i="2"/>
  <c r="G18" i="2"/>
  <c r="K18" i="2" s="1"/>
  <c r="G19" i="2"/>
  <c r="K19" i="2" s="1"/>
  <c r="G20" i="2"/>
  <c r="K20" i="2" s="1"/>
  <c r="G21" i="2"/>
  <c r="K21" i="2" s="1"/>
  <c r="G22" i="2"/>
  <c r="K22" i="2" s="1"/>
  <c r="G23" i="2"/>
  <c r="K23" i="2" s="1"/>
  <c r="C24" i="2"/>
  <c r="L26" i="2"/>
  <c r="I29" i="2"/>
  <c r="M29" i="2" s="1"/>
  <c r="H30" i="2"/>
  <c r="L30" i="2" s="1"/>
  <c r="G31" i="2"/>
  <c r="K31" i="2" s="1"/>
  <c r="C32" i="2"/>
  <c r="M33" i="2"/>
  <c r="L34" i="2"/>
  <c r="K35" i="2"/>
  <c r="J36" i="2"/>
  <c r="G36" i="2" s="1"/>
  <c r="K36" i="2" s="1"/>
  <c r="I37" i="2"/>
  <c r="M37" i="2" s="1"/>
  <c r="H38" i="2"/>
  <c r="L38" i="2" s="1"/>
  <c r="G39" i="2"/>
  <c r="K39" i="2" s="1"/>
  <c r="C40" i="2"/>
  <c r="M41" i="2"/>
  <c r="L42" i="2"/>
  <c r="K43" i="2"/>
  <c r="J44" i="2"/>
  <c r="G44" i="2" s="1"/>
  <c r="K44" i="2" s="1"/>
  <c r="I45" i="2"/>
  <c r="H46" i="2"/>
  <c r="L46" i="2" s="1"/>
  <c r="G47" i="2"/>
  <c r="C48" i="2"/>
  <c r="M49" i="2"/>
  <c r="L50" i="2"/>
  <c r="K51" i="2"/>
  <c r="J52" i="2"/>
  <c r="G52" i="2" s="1"/>
  <c r="I53" i="2"/>
  <c r="M53" i="2" s="1"/>
  <c r="I54" i="2"/>
  <c r="M54" i="2" s="1"/>
  <c r="I55" i="2"/>
  <c r="M55" i="2" s="1"/>
  <c r="I56" i="2"/>
  <c r="M56" i="2" s="1"/>
  <c r="I57" i="2"/>
  <c r="M57" i="2" s="1"/>
  <c r="C25" i="2"/>
  <c r="K52" i="2"/>
  <c r="J53" i="2"/>
  <c r="G53" i="2" s="1"/>
  <c r="K53" i="2" s="1"/>
  <c r="I7" i="2"/>
  <c r="I8" i="2"/>
  <c r="M8" i="2" s="1"/>
  <c r="I9" i="2"/>
  <c r="M9" i="2" s="1"/>
  <c r="I10" i="2"/>
  <c r="M10" i="2" s="1"/>
  <c r="I11" i="2"/>
  <c r="M11" i="2" s="1"/>
  <c r="I12" i="2"/>
  <c r="M12" i="2" s="1"/>
  <c r="I13" i="2"/>
  <c r="I14" i="2"/>
  <c r="M14" i="2" s="1"/>
  <c r="I15" i="2"/>
  <c r="I16" i="2"/>
  <c r="M16" i="2" s="1"/>
  <c r="I17" i="2"/>
  <c r="M17" i="2" s="1"/>
  <c r="I18" i="2"/>
  <c r="M18" i="2" s="1"/>
  <c r="I19" i="2"/>
  <c r="M19" i="2" s="1"/>
  <c r="I20" i="2"/>
  <c r="M20" i="2" s="1"/>
  <c r="I21" i="2"/>
  <c r="I22" i="2"/>
  <c r="M22" i="2" s="1"/>
  <c r="I23" i="2"/>
  <c r="H24" i="2"/>
  <c r="L24" i="2" s="1"/>
  <c r="C26" i="2"/>
  <c r="K29" i="2"/>
  <c r="J30" i="2"/>
  <c r="I31" i="2"/>
  <c r="M31" i="2" s="1"/>
  <c r="H32" i="2"/>
  <c r="G33" i="2"/>
  <c r="K33" i="2" s="1"/>
  <c r="C34" i="2"/>
  <c r="K37" i="2"/>
  <c r="J38" i="2"/>
  <c r="I39" i="2"/>
  <c r="M39" i="2" s="1"/>
  <c r="H40" i="2"/>
  <c r="G41" i="2"/>
  <c r="K41" i="2" s="1"/>
  <c r="C42" i="2"/>
  <c r="K45" i="2"/>
  <c r="J46" i="2"/>
  <c r="I47" i="2"/>
  <c r="M47" i="2" s="1"/>
  <c r="H48" i="2"/>
  <c r="G49" i="2"/>
  <c r="K49" i="2" s="1"/>
  <c r="C50" i="2"/>
  <c r="K55" i="2"/>
  <c r="K57" i="2"/>
  <c r="AA22" i="1" l="1"/>
  <c r="AA23" i="1" s="1"/>
  <c r="I48" i="2"/>
  <c r="G48" i="2"/>
  <c r="M48" i="2"/>
  <c r="K48" i="2"/>
  <c r="I26" i="2"/>
  <c r="G26" i="2"/>
  <c r="K26" i="2" s="1"/>
  <c r="M26" i="2"/>
  <c r="I38" i="2"/>
  <c r="G38" i="2"/>
  <c r="K38" i="2" s="1"/>
  <c r="M38" i="2"/>
  <c r="G34" i="2"/>
  <c r="I34" i="2"/>
  <c r="M34" i="2" s="1"/>
  <c r="K34" i="2"/>
  <c r="I30" i="2"/>
  <c r="G30" i="2"/>
  <c r="K30" i="2" s="1"/>
  <c r="M30" i="2"/>
  <c r="I32" i="2"/>
  <c r="M32" i="2" s="1"/>
  <c r="G32" i="2"/>
  <c r="K32" i="2" s="1"/>
  <c r="G42" i="2"/>
  <c r="K42" i="2" s="1"/>
  <c r="M42" i="2"/>
  <c r="I42" i="2"/>
  <c r="I24" i="2"/>
  <c r="M24" i="2" s="1"/>
  <c r="G24" i="2"/>
  <c r="K24" i="2" s="1"/>
  <c r="I40" i="2"/>
  <c r="G40" i="2"/>
  <c r="M40" i="2"/>
  <c r="K40" i="2"/>
  <c r="I25" i="2"/>
  <c r="M25" i="2" s="1"/>
  <c r="G25" i="2"/>
  <c r="K25" i="2"/>
  <c r="I46" i="2"/>
  <c r="G46" i="2"/>
  <c r="K46" i="2" s="1"/>
  <c r="M46" i="2"/>
  <c r="G50" i="2"/>
  <c r="K50" i="2" s="1"/>
  <c r="I50" i="2"/>
  <c r="M50" i="2" s="1"/>
  <c r="L4" i="1"/>
  <c r="L5" i="1"/>
  <c r="L6"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3" i="1"/>
  <c r="P4" i="1"/>
  <c r="P5" i="1"/>
  <c r="P6"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3" i="1"/>
  <c r="J68" i="1" l="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6" i="1"/>
  <c r="J5" i="1"/>
  <c r="J4" i="1"/>
  <c r="J3" i="1"/>
  <c r="F4" i="1"/>
  <c r="Q4" i="1" s="1"/>
  <c r="F5" i="1"/>
  <c r="Q5" i="1" s="1"/>
  <c r="F6" i="1"/>
  <c r="Q6" i="1" s="1"/>
  <c r="F9" i="1"/>
  <c r="Q9" i="1" s="1"/>
  <c r="F10" i="1"/>
  <c r="Q10" i="1" s="1"/>
  <c r="F11" i="1"/>
  <c r="Q11" i="1" s="1"/>
  <c r="F12" i="1"/>
  <c r="Q12" i="1" s="1"/>
  <c r="F13" i="1"/>
  <c r="Q13" i="1" s="1"/>
  <c r="F14" i="1"/>
  <c r="R14" i="1" s="1"/>
  <c r="F15" i="1"/>
  <c r="Q15" i="1" s="1"/>
  <c r="F16" i="1"/>
  <c r="Q16" i="1" s="1"/>
  <c r="F17" i="1"/>
  <c r="Q17" i="1" s="1"/>
  <c r="F18" i="1"/>
  <c r="Q18" i="1" s="1"/>
  <c r="F19" i="1"/>
  <c r="Q19" i="1" s="1"/>
  <c r="F20" i="1"/>
  <c r="Q20" i="1" s="1"/>
  <c r="F21" i="1"/>
  <c r="Q21" i="1" s="1"/>
  <c r="F22" i="1"/>
  <c r="R22" i="1" s="1"/>
  <c r="F23" i="1"/>
  <c r="Q23" i="1" s="1"/>
  <c r="F24" i="1"/>
  <c r="Q24" i="1" s="1"/>
  <c r="F25" i="1"/>
  <c r="Q25" i="1" s="1"/>
  <c r="F26" i="1"/>
  <c r="Q26" i="1" s="1"/>
  <c r="F27" i="1"/>
  <c r="Q27" i="1" s="1"/>
  <c r="F28" i="1"/>
  <c r="Q28" i="1" s="1"/>
  <c r="F29" i="1"/>
  <c r="Q29" i="1" s="1"/>
  <c r="F30" i="1"/>
  <c r="R30" i="1" s="1"/>
  <c r="F31" i="1"/>
  <c r="Q31" i="1" s="1"/>
  <c r="F32" i="1"/>
  <c r="Q32" i="1" s="1"/>
  <c r="F33" i="1"/>
  <c r="Q33" i="1" s="1"/>
  <c r="F34" i="1"/>
  <c r="Q34" i="1" s="1"/>
  <c r="F35" i="1"/>
  <c r="Q35" i="1" s="1"/>
  <c r="F36" i="1"/>
  <c r="Q36" i="1" s="1"/>
  <c r="F37" i="1"/>
  <c r="Q37" i="1" s="1"/>
  <c r="F38" i="1"/>
  <c r="R38" i="1" s="1"/>
  <c r="F39" i="1"/>
  <c r="Q39" i="1" s="1"/>
  <c r="F40" i="1"/>
  <c r="Q40" i="1" s="1"/>
  <c r="F41" i="1"/>
  <c r="Q41" i="1" s="1"/>
  <c r="F42" i="1"/>
  <c r="Q42" i="1" s="1"/>
  <c r="F43" i="1"/>
  <c r="Q43" i="1" s="1"/>
  <c r="F44" i="1"/>
  <c r="Q44" i="1" s="1"/>
  <c r="F45" i="1"/>
  <c r="Q45" i="1" s="1"/>
  <c r="F46" i="1"/>
  <c r="R46" i="1" s="1"/>
  <c r="F47" i="1"/>
  <c r="Q47" i="1" s="1"/>
  <c r="F48" i="1"/>
  <c r="Q48" i="1" s="1"/>
  <c r="F49" i="1"/>
  <c r="Q49" i="1" s="1"/>
  <c r="F50" i="1"/>
  <c r="Q50" i="1" s="1"/>
  <c r="F51" i="1"/>
  <c r="Q51" i="1" s="1"/>
  <c r="F52" i="1"/>
  <c r="Q52" i="1" s="1"/>
  <c r="F53" i="1"/>
  <c r="Q53" i="1" s="1"/>
  <c r="F54" i="1"/>
  <c r="R54" i="1" s="1"/>
  <c r="F55" i="1"/>
  <c r="Q55" i="1" s="1"/>
  <c r="F56" i="1"/>
  <c r="Q56" i="1" s="1"/>
  <c r="F57" i="1"/>
  <c r="Q57" i="1" s="1"/>
  <c r="F58" i="1"/>
  <c r="Q58" i="1" s="1"/>
  <c r="F59" i="1"/>
  <c r="Q59" i="1" s="1"/>
  <c r="F60" i="1"/>
  <c r="Q60" i="1" s="1"/>
  <c r="F61" i="1"/>
  <c r="Q61" i="1" s="1"/>
  <c r="F62" i="1"/>
  <c r="R62" i="1" s="1"/>
  <c r="F63" i="1"/>
  <c r="Q63" i="1" s="1"/>
  <c r="F64" i="1"/>
  <c r="Q64" i="1" s="1"/>
  <c r="F65" i="1"/>
  <c r="Q65" i="1" s="1"/>
  <c r="F66" i="1"/>
  <c r="R66" i="1" s="1"/>
  <c r="F67" i="1"/>
  <c r="Q67" i="1" s="1"/>
  <c r="F68" i="1"/>
  <c r="Q68" i="1" s="1"/>
  <c r="F3" i="1"/>
  <c r="Q3" i="1" s="1"/>
  <c r="Q46" i="1" l="1"/>
  <c r="R64" i="1"/>
  <c r="R16" i="1"/>
  <c r="R48" i="1"/>
  <c r="R32" i="1"/>
  <c r="Q66" i="1"/>
  <c r="Q30" i="1"/>
  <c r="Q14" i="1"/>
  <c r="R52" i="1"/>
  <c r="Q62" i="1"/>
  <c r="R60" i="1"/>
  <c r="R44" i="1"/>
  <c r="R28" i="1"/>
  <c r="R12" i="1"/>
  <c r="R20" i="1"/>
  <c r="R56" i="1"/>
  <c r="R40" i="1"/>
  <c r="R24" i="1"/>
  <c r="R6" i="1"/>
  <c r="R36" i="1"/>
  <c r="R68" i="1"/>
  <c r="Q54" i="1"/>
  <c r="Q38" i="1"/>
  <c r="Q22" i="1"/>
  <c r="R65" i="1"/>
  <c r="R61" i="1"/>
  <c r="R57" i="1"/>
  <c r="R53" i="1"/>
  <c r="R49" i="1"/>
  <c r="R45" i="1"/>
  <c r="R41" i="1"/>
  <c r="R37" i="1"/>
  <c r="R33" i="1"/>
  <c r="R29" i="1"/>
  <c r="R25" i="1"/>
  <c r="R21" i="1"/>
  <c r="R17" i="1"/>
  <c r="R13" i="1"/>
  <c r="R9" i="1"/>
  <c r="R67" i="1"/>
  <c r="R63" i="1"/>
  <c r="R59" i="1"/>
  <c r="R55" i="1"/>
  <c r="R51" i="1"/>
  <c r="R47" i="1"/>
  <c r="R43" i="1"/>
  <c r="R39" i="1"/>
  <c r="R35" i="1"/>
  <c r="R31" i="1"/>
  <c r="R27" i="1"/>
  <c r="R23" i="1"/>
  <c r="R19" i="1"/>
  <c r="R15" i="1"/>
  <c r="R11" i="1"/>
  <c r="R5" i="1"/>
  <c r="R58" i="1"/>
  <c r="R50" i="1"/>
  <c r="R42" i="1"/>
  <c r="R34" i="1"/>
  <c r="R26" i="1"/>
  <c r="R18" i="1"/>
  <c r="R10" i="1"/>
  <c r="R4" i="1"/>
  <c r="R3" i="1"/>
</calcChain>
</file>

<file path=xl/sharedStrings.xml><?xml version="1.0" encoding="utf-8"?>
<sst xmlns="http://schemas.openxmlformats.org/spreadsheetml/2006/main" count="76" uniqueCount="54">
  <si>
    <t>Grade</t>
  </si>
  <si>
    <t>Grade as at August 2022</t>
  </si>
  <si>
    <t>Basic pay as at 1 Aug 2022</t>
  </si>
  <si>
    <t>Spine point as at Aug 2022</t>
  </si>
  <si>
    <t>London Allowance as at 1 Aug 2022</t>
  </si>
  <si>
    <t>Total as at 1 Aug 2022</t>
  </si>
  <si>
    <t>Basic pay as at 1 Aug 2023</t>
  </si>
  <si>
    <t>London Allowance as at 1 Aug 2023</t>
  </si>
  <si>
    <t>Total as at 1 Aug 2023</t>
  </si>
  <si>
    <t>NPA 2023</t>
  </si>
  <si>
    <t>Reward Strategy</t>
  </si>
  <si>
    <t>New spine point as at Dec 2023</t>
  </si>
  <si>
    <t>London Allowance as at 1 Dec 2023</t>
  </si>
  <si>
    <t>Total as at 1 Dec 2023</t>
  </si>
  <si>
    <t>Change since 1 Aug 2022</t>
  </si>
  <si>
    <t>£</t>
  </si>
  <si>
    <t>%</t>
  </si>
  <si>
    <t>Basic pay as at 1 Dec 2023</t>
  </si>
  <si>
    <t>2022/23 UCL Non-clinical grade structure with spinal points</t>
  </si>
  <si>
    <t>London allowance from August 2022: £4,000 per annum</t>
  </si>
  <si>
    <t>Based on 36.5 hours full time working week.</t>
  </si>
  <si>
    <t>Grey table cells are contribution points.</t>
  </si>
  <si>
    <t>Spine
Point</t>
  </si>
  <si>
    <t>August
2022
(excluding
London
Allowance)</t>
  </si>
  <si>
    <t>August
2022
(including
London
Allowance)</t>
  </si>
  <si>
    <t>Hourly Rate
excluding
London
Allowance
Aug-22</t>
  </si>
  <si>
    <t>Hourly rate including Lond allowance Aug-22</t>
  </si>
  <si>
    <t>Term-Time Only Paid over 12 months)
(excluding London Allowance)</t>
  </si>
  <si>
    <t>Term-Time Only Paid over 12 months)
(including London Allowance)</t>
  </si>
  <si>
    <t>Minimum starting salary for Research Assistants on Grade 6B is point 25</t>
  </si>
  <si>
    <t>Top point for Research Assistants on Grade 6 is point 27</t>
  </si>
  <si>
    <t>Minimum salary for a researcher with a relevant PhD is Grade 7, point 29</t>
  </si>
  <si>
    <t>Minimum starting salary for newly appointed Lecturers and Lecturers (Teaching) is Grade 8, point 37</t>
  </si>
  <si>
    <t>Associate Professors are appointed on Grade 9</t>
  </si>
  <si>
    <t>Minimum starting salary for Grade 10 is point 51</t>
  </si>
  <si>
    <t>Professorial salary information by band can be found on the HR Salary Scales page</t>
  </si>
  <si>
    <t>2023/24 UCL Non-clinical grade structure with spinal points</t>
  </si>
  <si>
    <r>
      <t xml:space="preserve">London allowance from 1 August 2023: </t>
    </r>
    <r>
      <rPr>
        <b/>
        <sz val="11"/>
        <color theme="1"/>
        <rFont val="Calibri"/>
        <family val="2"/>
        <scheme val="minor"/>
      </rPr>
      <t xml:space="preserve">£4,500 </t>
    </r>
    <r>
      <rPr>
        <sz val="11"/>
        <color theme="1"/>
        <rFont val="Calibri"/>
        <family val="2"/>
        <scheme val="minor"/>
      </rPr>
      <t>per annum</t>
    </r>
  </si>
  <si>
    <t>August 2023
(excluding
London
Allowance)</t>
  </si>
  <si>
    <t>August 2023
(including
London
Allowance)</t>
  </si>
  <si>
    <t>Hourly Rate
excluding
London
Allowance
Aug-23</t>
  </si>
  <si>
    <t>Hourly rate including London allowance Aug-23</t>
  </si>
  <si>
    <t>Spine point as at 1 Aug 2023</t>
  </si>
  <si>
    <t>Enter your Grade as at 1 Aug 2022</t>
  </si>
  <si>
    <t>Enter your Spinal Point as at 1 Aug 2022</t>
  </si>
  <si>
    <t>Spinal point</t>
  </si>
  <si>
    <t xml:space="preserve">Basic </t>
  </si>
  <si>
    <t>London allowance</t>
  </si>
  <si>
    <t>Total</t>
  </si>
  <si>
    <t>Total change</t>
  </si>
  <si>
    <t>£ difference since Aug 2022</t>
  </si>
  <si>
    <t>% difference since Aug 2022</t>
  </si>
  <si>
    <t>combined code</t>
  </si>
  <si>
    <r>
      <rPr>
        <b/>
        <sz val="11"/>
        <color theme="1"/>
        <rFont val="Calibri"/>
        <family val="2"/>
        <scheme val="minor"/>
      </rPr>
      <t>This Calculator is for Illustrative Purposes Only</t>
    </r>
    <r>
      <rPr>
        <sz val="11"/>
        <color theme="1"/>
        <rFont val="Calibri"/>
        <family val="2"/>
        <scheme val="minor"/>
      </rPr>
      <t xml:space="preserve">
Please note that this calculator is intended for illustration purposes only. While we have made efforts to ensure its accuracy, we cannot guarantee the correctness or completeness of the calculations produced by this tool for each and every individual case.
Users are advised not to rely solely on the results generated by this calculator for making important decisions, financial or otherwise.
By using this calculator, you acknowledge that it is not intended to provide personalised advice, and any reliance on the information presented is at your own risk. We disclaim any liability for any damages or losses arising from the use of this calculator.
Amounts are expressed as full-time equivalents; remember to apply your own full-time equivalent factor. 
Those who joined UCL/ received accelerated increments/ changed roles/ promoted since 1 Aug 2022 should contact their HRBPs/ Reward team for further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</si>
</sst>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_-;\-* #,##0_-;_-* &quot;-&quot;??_-;_-@_-"/>
    <numFmt numFmtId="165" formatCode="#,##0.00000"/>
    <numFmt numFmtId="166" formatCode="&quot;£&quot;#,##0.0000000"/>
    <numFmt numFmtId="167" formatCode="&quot;£&quot;#,##0"/>
  </numFmts>
  <fonts count="8" x14ac:knownFonts="1">
    <font>
      <sz val="11"/>
      <color theme="1"/>
      <name val="Calibri"/>
      <family val="2"/>
      <scheme val="minor"/>
    </font>
    <font>
      <sz val="11"/>
      <color theme="1"/>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color theme="0" tint="-0.499984740745262"/>
      <name val="Calibri"/>
      <family val="2"/>
      <scheme val="minor"/>
    </font>
  </fonts>
  <fills count="10">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auto="1"/>
      </bottom>
      <diagonal/>
    </border>
    <border>
      <left style="medium">
        <color indexed="64"/>
      </left>
      <right style="medium">
        <color indexed="64"/>
      </right>
      <top/>
      <bottom style="medium">
        <color indexed="64"/>
      </bottom>
      <diagonal/>
    </border>
    <border>
      <left/>
      <right style="medium">
        <color indexed="64"/>
      </right>
      <top/>
      <bottom style="thin">
        <color auto="1"/>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229">
    <xf numFmtId="0" fontId="0" fillId="0" borderId="0" xfId="0"/>
    <xf numFmtId="0" fontId="0" fillId="0" borderId="0" xfId="0" applyAlignment="1">
      <alignment horizontal="center"/>
    </xf>
    <xf numFmtId="0" fontId="4" fillId="0" borderId="3" xfId="0" applyFont="1" applyBorder="1" applyAlignment="1">
      <alignment horizontal="center" vertical="center"/>
    </xf>
    <xf numFmtId="0" fontId="0" fillId="0" borderId="23" xfId="0" applyBorder="1"/>
    <xf numFmtId="0" fontId="0" fillId="0" borderId="24" xfId="0" applyBorder="1"/>
    <xf numFmtId="0" fontId="0" fillId="0" borderId="24" xfId="0" applyBorder="1" applyAlignment="1">
      <alignment horizontal="center"/>
    </xf>
    <xf numFmtId="0" fontId="0" fillId="0" borderId="25" xfId="0" applyBorder="1" applyAlignment="1">
      <alignment horizontal="center"/>
    </xf>
    <xf numFmtId="4" fontId="0" fillId="0" borderId="0" xfId="0" applyNumberFormat="1" applyAlignment="1">
      <alignment horizontal="center"/>
    </xf>
    <xf numFmtId="165" fontId="0" fillId="0" borderId="0" xfId="0" applyNumberFormat="1"/>
    <xf numFmtId="0" fontId="0" fillId="0" borderId="27" xfId="0" applyBorder="1" applyAlignment="1">
      <alignment horizontal="center"/>
    </xf>
    <xf numFmtId="0" fontId="0" fillId="0" borderId="29" xfId="0" applyBorder="1"/>
    <xf numFmtId="0" fontId="0" fillId="0" borderId="29" xfId="0" applyBorder="1" applyAlignment="1">
      <alignment horizontal="center"/>
    </xf>
    <xf numFmtId="0" fontId="0" fillId="0" borderId="30" xfId="0" applyBorder="1" applyAlignment="1">
      <alignment horizontal="center"/>
    </xf>
    <xf numFmtId="4" fontId="0" fillId="0" borderId="0" xfId="0" applyNumberFormat="1"/>
    <xf numFmtId="0" fontId="4" fillId="0" borderId="31" xfId="0" applyFont="1" applyBorder="1" applyAlignment="1">
      <alignment horizontal="center" vertical="center" wrapText="1"/>
    </xf>
    <xf numFmtId="0" fontId="4" fillId="2" borderId="31" xfId="3" applyFont="1" applyBorder="1" applyAlignment="1">
      <alignment horizontal="center" vertical="center" wrapText="1"/>
    </xf>
    <xf numFmtId="2" fontId="4" fillId="0" borderId="31"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0" fillId="0" borderId="0" xfId="0" applyNumberFormat="1" applyAlignment="1">
      <alignment vertical="center"/>
    </xf>
    <xf numFmtId="165" fontId="0" fillId="0" borderId="0" xfId="0" applyNumberFormat="1" applyAlignment="1">
      <alignment vertical="center"/>
    </xf>
    <xf numFmtId="0" fontId="0" fillId="0" borderId="0" xfId="0" applyAlignment="1">
      <alignment vertical="center"/>
    </xf>
    <xf numFmtId="1" fontId="0" fillId="0" borderId="18" xfId="0" applyNumberFormat="1" applyBorder="1" applyAlignment="1">
      <alignment horizontal="center"/>
    </xf>
    <xf numFmtId="3" fontId="0" fillId="0" borderId="5" xfId="0" applyNumberFormat="1" applyBorder="1" applyAlignment="1">
      <alignment horizontal="center" vertical="center"/>
    </xf>
    <xf numFmtId="3" fontId="0" fillId="0" borderId="34" xfId="0" applyNumberFormat="1" applyBorder="1" applyAlignment="1">
      <alignment horizontal="center" vertical="center"/>
    </xf>
    <xf numFmtId="1" fontId="4" fillId="5" borderId="35" xfId="0" applyNumberFormat="1" applyFont="1" applyFill="1" applyBorder="1" applyAlignment="1">
      <alignment horizontal="center" vertical="center"/>
    </xf>
    <xf numFmtId="1" fontId="4" fillId="6" borderId="28" xfId="0" applyNumberFormat="1" applyFont="1" applyFill="1" applyBorder="1" applyAlignment="1">
      <alignment horizontal="center" vertical="center"/>
    </xf>
    <xf numFmtId="4" fontId="0" fillId="0" borderId="3" xfId="0" applyNumberFormat="1" applyBorder="1" applyAlignment="1">
      <alignment horizontal="center" vertical="center"/>
    </xf>
    <xf numFmtId="2" fontId="0" fillId="0" borderId="3" xfId="0" applyNumberFormat="1" applyBorder="1" applyAlignment="1">
      <alignment horizontal="center"/>
    </xf>
    <xf numFmtId="4" fontId="0" fillId="0" borderId="0" xfId="2"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36" xfId="0" applyNumberFormat="1" applyBorder="1" applyAlignment="1">
      <alignment horizontal="center" vertical="center"/>
    </xf>
    <xf numFmtId="0" fontId="4" fillId="6" borderId="14" xfId="0" applyFont="1" applyFill="1" applyBorder="1"/>
    <xf numFmtId="1" fontId="4" fillId="5" borderId="32" xfId="0" applyNumberFormat="1" applyFont="1" applyFill="1" applyBorder="1" applyAlignment="1">
      <alignment horizontal="center" vertical="center"/>
    </xf>
    <xf numFmtId="1" fontId="4" fillId="5" borderId="14" xfId="0" applyNumberFormat="1" applyFont="1" applyFill="1" applyBorder="1" applyAlignment="1">
      <alignment horizontal="center" vertical="center"/>
    </xf>
    <xf numFmtId="1" fontId="4" fillId="6" borderId="32" xfId="0" applyNumberFormat="1" applyFont="1" applyFill="1" applyBorder="1" applyAlignment="1">
      <alignment horizontal="center" vertical="center"/>
    </xf>
    <xf numFmtId="0" fontId="4" fillId="5" borderId="14" xfId="0" applyFont="1" applyFill="1" applyBorder="1" applyAlignment="1">
      <alignment horizontal="center" vertical="center"/>
    </xf>
    <xf numFmtId="0" fontId="4" fillId="0" borderId="32" xfId="0" applyFont="1" applyBorder="1" applyAlignment="1">
      <alignment horizontal="center" vertical="center"/>
    </xf>
    <xf numFmtId="0" fontId="4" fillId="6" borderId="14" xfId="0" applyFont="1" applyFill="1" applyBorder="1" applyAlignment="1">
      <alignment horizontal="center" vertical="center"/>
    </xf>
    <xf numFmtId="0" fontId="4" fillId="5" borderId="32" xfId="0" applyFont="1" applyFill="1" applyBorder="1" applyAlignment="1">
      <alignment horizontal="center" vertical="center"/>
    </xf>
    <xf numFmtId="0" fontId="4" fillId="0" borderId="14" xfId="0" applyFont="1" applyBorder="1" applyAlignment="1">
      <alignment horizontal="center" vertical="center"/>
    </xf>
    <xf numFmtId="0" fontId="4" fillId="6" borderId="32" xfId="0" applyFont="1" applyFill="1" applyBorder="1" applyAlignment="1">
      <alignment horizontal="center" vertical="center"/>
    </xf>
    <xf numFmtId="1" fontId="0" fillId="0" borderId="0" xfId="0" applyNumberForma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26" xfId="0" applyBorder="1"/>
    <xf numFmtId="9" fontId="0" fillId="0" borderId="0" xfId="2" applyFont="1" applyAlignment="1">
      <alignment horizontal="center"/>
    </xf>
    <xf numFmtId="0" fontId="4" fillId="0" borderId="23" xfId="0" applyFont="1" applyBorder="1" applyAlignment="1">
      <alignment horizontal="left" vertical="center" indent="1"/>
    </xf>
    <xf numFmtId="0" fontId="4" fillId="0" borderId="24" xfId="0" applyFont="1" applyBorder="1" applyAlignment="1">
      <alignment horizontal="left" vertical="center" indent="1"/>
    </xf>
    <xf numFmtId="0" fontId="6"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0" xfId="0" applyFont="1" applyAlignment="1">
      <alignment horizontal="left" vertical="center" indent="1"/>
    </xf>
    <xf numFmtId="0" fontId="0" fillId="0" borderId="0" xfId="0" applyAlignment="1">
      <alignment horizontal="left" vertical="center" indent="1"/>
    </xf>
    <xf numFmtId="0" fontId="3" fillId="0" borderId="0" xfId="0" applyFont="1" applyAlignment="1">
      <alignment horizontal="left" vertical="center" indent="1"/>
    </xf>
    <xf numFmtId="0" fontId="0" fillId="0" borderId="27" xfId="0" applyBorder="1" applyAlignment="1">
      <alignment horizontal="left" vertical="center" indent="1"/>
    </xf>
    <xf numFmtId="0" fontId="0" fillId="0" borderId="29" xfId="0" applyBorder="1" applyAlignment="1">
      <alignment horizontal="left" vertical="center" indent="1"/>
    </xf>
    <xf numFmtId="0" fontId="5" fillId="0" borderId="29" xfId="0" applyFont="1" applyBorder="1" applyAlignment="1">
      <alignment horizontal="left" vertical="center" indent="1"/>
    </xf>
    <xf numFmtId="2" fontId="5" fillId="0" borderId="29" xfId="0" applyNumberFormat="1" applyFont="1" applyBorder="1" applyAlignment="1">
      <alignment horizontal="left" vertical="center" indent="1"/>
    </xf>
    <xf numFmtId="0" fontId="3" fillId="0" borderId="30" xfId="0" applyFont="1" applyBorder="1" applyAlignment="1">
      <alignment horizontal="left" vertical="center" indent="1"/>
    </xf>
    <xf numFmtId="0" fontId="5" fillId="0" borderId="0" xfId="0" applyFont="1"/>
    <xf numFmtId="0" fontId="5" fillId="0" borderId="0" xfId="0" applyFont="1" applyAlignment="1">
      <alignment horizontal="center"/>
    </xf>
    <xf numFmtId="0" fontId="4" fillId="0" borderId="15" xfId="0" applyFont="1" applyBorder="1" applyAlignment="1">
      <alignment horizontal="center" vertical="center" wrapText="1"/>
    </xf>
    <xf numFmtId="0" fontId="4" fillId="2" borderId="16" xfId="3" applyFont="1" applyBorder="1" applyAlignment="1">
      <alignment horizontal="center" vertical="center" wrapText="1"/>
    </xf>
    <xf numFmtId="0" fontId="4" fillId="0" borderId="16" xfId="0" applyFont="1" applyBorder="1" applyAlignment="1">
      <alignment horizontal="center" vertical="center" wrapText="1"/>
    </xf>
    <xf numFmtId="2" fontId="4" fillId="0" borderId="16"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2" fontId="4" fillId="0" borderId="0" xfId="0" applyNumberFormat="1" applyFont="1" applyAlignment="1">
      <alignment horizontal="center" vertical="center" wrapText="1"/>
    </xf>
    <xf numFmtId="3" fontId="0" fillId="0" borderId="3" xfId="0" applyNumberFormat="1" applyBorder="1" applyAlignment="1">
      <alignment horizontal="center" vertical="center"/>
    </xf>
    <xf numFmtId="1" fontId="4" fillId="5" borderId="3" xfId="0" applyNumberFormat="1" applyFont="1" applyFill="1" applyBorder="1" applyAlignment="1">
      <alignment horizontal="center" vertical="center"/>
    </xf>
    <xf numFmtId="1" fontId="4" fillId="6" borderId="3" xfId="0" applyNumberFormat="1" applyFont="1" applyFill="1" applyBorder="1" applyAlignment="1">
      <alignment horizontal="center" vertical="center"/>
    </xf>
    <xf numFmtId="4" fontId="0" fillId="0" borderId="19" xfId="0" applyNumberFormat="1" applyBorder="1" applyAlignment="1">
      <alignment horizontal="center" vertical="center"/>
    </xf>
    <xf numFmtId="10" fontId="0" fillId="0" borderId="0" xfId="2" applyNumberFormat="1" applyFont="1" applyBorder="1" applyAlignment="1">
      <alignment horizontal="center" vertical="center"/>
    </xf>
    <xf numFmtId="0" fontId="4" fillId="6" borderId="3" xfId="0" applyFont="1" applyFill="1" applyBorder="1"/>
    <xf numFmtId="0" fontId="4" fillId="5" borderId="3" xfId="0" applyFont="1" applyFill="1" applyBorder="1" applyAlignment="1">
      <alignment horizontal="center" vertical="center"/>
    </xf>
    <xf numFmtId="0" fontId="4" fillId="6" borderId="3" xfId="0" applyFont="1" applyFill="1" applyBorder="1" applyAlignment="1">
      <alignment horizontal="center" vertical="center"/>
    </xf>
    <xf numFmtId="166" fontId="0" fillId="0" borderId="0" xfId="2" applyNumberFormat="1" applyFont="1" applyBorder="1" applyAlignment="1">
      <alignment horizontal="center" vertical="center"/>
    </xf>
    <xf numFmtId="1" fontId="0" fillId="0" borderId="20" xfId="0" applyNumberFormat="1" applyBorder="1" applyAlignment="1">
      <alignment horizontal="center"/>
    </xf>
    <xf numFmtId="3" fontId="0" fillId="0" borderId="21" xfId="0" applyNumberFormat="1" applyBorder="1" applyAlignment="1">
      <alignment horizontal="center" vertical="center"/>
    </xf>
    <xf numFmtId="0" fontId="4" fillId="6" borderId="21" xfId="0" applyFont="1" applyFill="1" applyBorder="1" applyAlignment="1">
      <alignment horizontal="center" vertical="center"/>
    </xf>
    <xf numFmtId="0" fontId="4" fillId="0" borderId="21" xfId="0" applyFont="1" applyBorder="1" applyAlignment="1">
      <alignment horizontal="center" vertical="center"/>
    </xf>
    <xf numFmtId="4" fontId="0" fillId="0" borderId="21" xfId="0" applyNumberFormat="1" applyBorder="1" applyAlignment="1">
      <alignment horizontal="center" vertical="center"/>
    </xf>
    <xf numFmtId="2" fontId="0" fillId="0" borderId="21" xfId="0" applyNumberFormat="1" applyBorder="1" applyAlignment="1">
      <alignment horizontal="center"/>
    </xf>
    <xf numFmtId="4" fontId="0" fillId="0" borderId="22" xfId="0" applyNumberFormat="1" applyBorder="1" applyAlignment="1">
      <alignment horizontal="center" vertical="center"/>
    </xf>
    <xf numFmtId="9" fontId="0" fillId="0" borderId="0" xfId="2" applyFont="1" applyAlignment="1">
      <alignment horizontal="left" vertical="center" indent="1"/>
    </xf>
    <xf numFmtId="0" fontId="0" fillId="8" borderId="0" xfId="0" applyFill="1"/>
    <xf numFmtId="0" fontId="0" fillId="8" borderId="27" xfId="0" applyFill="1" applyBorder="1"/>
    <xf numFmtId="0" fontId="4" fillId="8" borderId="0" xfId="0" applyFont="1" applyFill="1" applyAlignment="1" applyProtection="1">
      <alignment horizontal="center" vertical="center"/>
      <protection locked="0"/>
    </xf>
    <xf numFmtId="0" fontId="4" fillId="8" borderId="0" xfId="0" applyFont="1" applyFill="1" applyProtection="1">
      <protection locked="0"/>
    </xf>
    <xf numFmtId="0" fontId="4" fillId="8" borderId="3" xfId="0" applyFont="1" applyFill="1" applyBorder="1" applyAlignment="1" applyProtection="1">
      <alignment horizontal="center" vertical="center" wrapText="1"/>
      <protection locked="0"/>
    </xf>
    <xf numFmtId="0" fontId="0" fillId="8" borderId="3" xfId="0" applyFill="1" applyBorder="1" applyAlignment="1" applyProtection="1">
      <alignment horizontal="center" wrapText="1"/>
      <protection locked="0"/>
    </xf>
    <xf numFmtId="0" fontId="7" fillId="8" borderId="3" xfId="0" applyFont="1" applyFill="1" applyBorder="1" applyAlignment="1" applyProtection="1">
      <alignment horizontal="center" wrapText="1"/>
      <protection locked="0"/>
    </xf>
    <xf numFmtId="0" fontId="0" fillId="8" borderId="3" xfId="0" applyFill="1" applyBorder="1" applyAlignment="1" applyProtection="1">
      <alignment wrapText="1"/>
      <protection locked="0"/>
    </xf>
    <xf numFmtId="1"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wrapText="1"/>
      <protection locked="0"/>
    </xf>
    <xf numFmtId="0" fontId="0" fillId="4" borderId="4" xfId="0" applyFill="1" applyBorder="1" applyAlignment="1" applyProtection="1">
      <alignment wrapText="1"/>
      <protection locked="0"/>
    </xf>
    <xf numFmtId="0" fontId="0" fillId="3" borderId="15"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5" xfId="0" applyFill="1" applyBorder="1" applyAlignment="1" applyProtection="1">
      <alignment horizontal="center" wrapText="1"/>
      <protection locked="0"/>
    </xf>
    <xf numFmtId="0" fontId="0" fillId="3" borderId="16" xfId="0" applyFill="1" applyBorder="1" applyAlignment="1" applyProtection="1">
      <alignment wrapText="1"/>
      <protection locked="0"/>
    </xf>
    <xf numFmtId="0" fontId="0" fillId="8" borderId="6" xfId="0" applyFill="1" applyBorder="1" applyAlignment="1" applyProtection="1">
      <alignment horizontal="center" vertical="center" wrapText="1"/>
      <protection locked="0"/>
    </xf>
    <xf numFmtId="9" fontId="0" fillId="8" borderId="3" xfId="2" applyFont="1" applyFill="1" applyBorder="1" applyAlignment="1" applyProtection="1">
      <alignment horizontal="center" vertical="center" wrapText="1"/>
      <protection locked="0"/>
    </xf>
    <xf numFmtId="0" fontId="0" fillId="8" borderId="0" xfId="0" applyFill="1" applyAlignment="1" applyProtection="1">
      <alignment wrapText="1"/>
      <protection locked="0"/>
    </xf>
    <xf numFmtId="0" fontId="4" fillId="8" borderId="3" xfId="0" applyFont="1" applyFill="1" applyBorder="1" applyAlignment="1" applyProtection="1">
      <alignment horizontal="center" vertical="center"/>
      <protection locked="0"/>
    </xf>
    <xf numFmtId="0" fontId="0" fillId="8" borderId="3" xfId="0" applyFill="1" applyBorder="1" applyAlignment="1" applyProtection="1">
      <alignment horizontal="center"/>
      <protection locked="0"/>
    </xf>
    <xf numFmtId="164" fontId="7" fillId="8" borderId="3" xfId="1" applyNumberFormat="1" applyFont="1" applyFill="1" applyBorder="1" applyAlignment="1" applyProtection="1">
      <alignment horizontal="center"/>
      <protection locked="0"/>
    </xf>
    <xf numFmtId="164" fontId="0" fillId="8" borderId="3" xfId="1" applyNumberFormat="1" applyFont="1" applyFill="1" applyBorder="1" applyProtection="1">
      <protection locked="0"/>
    </xf>
    <xf numFmtId="1" fontId="0" fillId="4" borderId="3" xfId="1" applyNumberFormat="1" applyFont="1" applyFill="1" applyBorder="1" applyAlignment="1" applyProtection="1">
      <alignment horizontal="center" vertical="center"/>
      <protection locked="0"/>
    </xf>
    <xf numFmtId="164" fontId="0" fillId="4" borderId="3" xfId="1" applyNumberFormat="1" applyFont="1" applyFill="1" applyBorder="1" applyProtection="1">
      <protection locked="0"/>
    </xf>
    <xf numFmtId="164" fontId="0" fillId="4" borderId="4" xfId="1" applyNumberFormat="1" applyFont="1" applyFill="1" applyBorder="1" applyProtection="1">
      <protection locked="0"/>
    </xf>
    <xf numFmtId="164" fontId="0" fillId="3" borderId="18" xfId="1" applyNumberFormat="1" applyFont="1" applyFill="1" applyBorder="1" applyProtection="1">
      <protection locked="0"/>
    </xf>
    <xf numFmtId="164" fontId="0" fillId="3" borderId="19" xfId="1" applyNumberFormat="1" applyFont="1" applyFill="1" applyBorder="1" applyProtection="1">
      <protection locked="0"/>
    </xf>
    <xf numFmtId="0" fontId="0" fillId="3" borderId="18" xfId="0" applyFill="1" applyBorder="1" applyAlignment="1" applyProtection="1">
      <alignment horizontal="center"/>
      <protection locked="0"/>
    </xf>
    <xf numFmtId="164" fontId="0" fillId="3" borderId="3" xfId="1" applyNumberFormat="1" applyFont="1" applyFill="1" applyBorder="1" applyProtection="1">
      <protection locked="0"/>
    </xf>
    <xf numFmtId="164" fontId="0" fillId="8" borderId="6" xfId="1" applyNumberFormat="1" applyFont="1" applyFill="1" applyBorder="1" applyAlignment="1" applyProtection="1">
      <alignment horizontal="center"/>
      <protection locked="0"/>
    </xf>
    <xf numFmtId="9" fontId="0" fillId="8" borderId="3" xfId="2" applyFont="1" applyFill="1" applyBorder="1" applyAlignment="1" applyProtection="1">
      <alignment horizontal="center"/>
      <protection locked="0"/>
    </xf>
    <xf numFmtId="0" fontId="0" fillId="8" borderId="0" xfId="0" applyFill="1" applyProtection="1">
      <protection locked="0"/>
    </xf>
    <xf numFmtId="0" fontId="0" fillId="8" borderId="24" xfId="0" applyFill="1" applyBorder="1" applyProtection="1">
      <protection locked="0"/>
    </xf>
    <xf numFmtId="0" fontId="0" fillId="7" borderId="3" xfId="0" applyFill="1" applyBorder="1" applyAlignment="1" applyProtection="1">
      <alignment horizontal="center" vertical="center"/>
      <protection locked="0"/>
    </xf>
    <xf numFmtId="0" fontId="0" fillId="8" borderId="24" xfId="0" applyFill="1" applyBorder="1"/>
    <xf numFmtId="0" fontId="0" fillId="8" borderId="26" xfId="0" applyFill="1" applyBorder="1" applyProtection="1">
      <protection hidden="1"/>
    </xf>
    <xf numFmtId="0" fontId="0" fillId="8" borderId="0" xfId="0" applyFill="1" applyProtection="1">
      <protection hidden="1"/>
    </xf>
    <xf numFmtId="0" fontId="0" fillId="8" borderId="27" xfId="0" applyFill="1" applyBorder="1" applyProtection="1">
      <protection hidden="1"/>
    </xf>
    <xf numFmtId="15" fontId="4" fillId="8" borderId="2" xfId="0" applyNumberFormat="1" applyFont="1" applyFill="1" applyBorder="1" applyProtection="1">
      <protection hidden="1"/>
    </xf>
    <xf numFmtId="0" fontId="0" fillId="8" borderId="2" xfId="0" applyFill="1" applyBorder="1" applyProtection="1">
      <protection hidden="1"/>
    </xf>
    <xf numFmtId="167" fontId="0" fillId="8" borderId="0" xfId="0" applyNumberFormat="1" applyFill="1" applyProtection="1">
      <protection hidden="1"/>
    </xf>
    <xf numFmtId="167" fontId="0" fillId="8" borderId="2" xfId="0" applyNumberFormat="1" applyFill="1" applyBorder="1" applyProtection="1">
      <protection hidden="1"/>
    </xf>
    <xf numFmtId="0" fontId="4" fillId="8" borderId="0" xfId="0" applyFont="1" applyFill="1" applyProtection="1">
      <protection hidden="1"/>
    </xf>
    <xf numFmtId="167" fontId="4" fillId="8" borderId="0" xfId="0" applyNumberFormat="1" applyFont="1" applyFill="1" applyProtection="1">
      <protection hidden="1"/>
    </xf>
    <xf numFmtId="15" fontId="4" fillId="4" borderId="2" xfId="0" applyNumberFormat="1" applyFont="1" applyFill="1" applyBorder="1" applyProtection="1">
      <protection hidden="1"/>
    </xf>
    <xf numFmtId="0" fontId="0" fillId="4" borderId="2" xfId="0" applyFill="1" applyBorder="1" applyProtection="1">
      <protection hidden="1"/>
    </xf>
    <xf numFmtId="0" fontId="0" fillId="4" borderId="0" xfId="0" applyFill="1" applyProtection="1">
      <protection hidden="1"/>
    </xf>
    <xf numFmtId="1" fontId="0" fillId="4" borderId="0" xfId="0" applyNumberFormat="1" applyFill="1" applyAlignment="1" applyProtection="1">
      <alignment horizontal="center"/>
      <protection hidden="1"/>
    </xf>
    <xf numFmtId="167" fontId="0" fillId="4" borderId="0" xfId="0" applyNumberFormat="1" applyFill="1" applyProtection="1">
      <protection hidden="1"/>
    </xf>
    <xf numFmtId="167" fontId="0" fillId="4" borderId="2" xfId="0" applyNumberFormat="1" applyFill="1" applyBorder="1" applyProtection="1">
      <protection hidden="1"/>
    </xf>
    <xf numFmtId="0" fontId="4" fillId="4" borderId="0" xfId="0" applyFont="1" applyFill="1" applyProtection="1">
      <protection hidden="1"/>
    </xf>
    <xf numFmtId="167" fontId="4" fillId="4" borderId="0" xfId="0" applyNumberFormat="1" applyFont="1" applyFill="1" applyProtection="1">
      <protection hidden="1"/>
    </xf>
    <xf numFmtId="15" fontId="4" fillId="3" borderId="2" xfId="0" applyNumberFormat="1" applyFont="1" applyFill="1" applyBorder="1" applyProtection="1">
      <protection hidden="1"/>
    </xf>
    <xf numFmtId="0" fontId="0" fillId="3" borderId="2" xfId="0" applyFill="1" applyBorder="1" applyProtection="1">
      <protection hidden="1"/>
    </xf>
    <xf numFmtId="0" fontId="0" fillId="3" borderId="0" xfId="0" applyFill="1" applyProtection="1">
      <protection hidden="1"/>
    </xf>
    <xf numFmtId="1" fontId="0" fillId="3" borderId="0" xfId="0" applyNumberFormat="1" applyFill="1" applyAlignment="1" applyProtection="1">
      <alignment horizontal="center"/>
      <protection hidden="1"/>
    </xf>
    <xf numFmtId="167" fontId="0" fillId="3" borderId="0" xfId="0" applyNumberFormat="1" applyFill="1" applyProtection="1">
      <protection hidden="1"/>
    </xf>
    <xf numFmtId="0" fontId="4" fillId="9" borderId="11" xfId="0" applyFont="1" applyFill="1" applyBorder="1" applyAlignment="1" applyProtection="1">
      <alignment horizontal="left"/>
      <protection hidden="1"/>
    </xf>
    <xf numFmtId="0" fontId="4" fillId="9" borderId="12" xfId="0" applyFont="1" applyFill="1" applyBorder="1" applyProtection="1">
      <protection hidden="1"/>
    </xf>
    <xf numFmtId="0" fontId="4" fillId="9" borderId="12" xfId="0" applyFont="1" applyFill="1" applyBorder="1" applyAlignment="1" applyProtection="1">
      <alignment horizontal="left"/>
      <protection hidden="1"/>
    </xf>
    <xf numFmtId="0" fontId="4" fillId="9" borderId="13" xfId="0" applyFont="1" applyFill="1" applyBorder="1" applyProtection="1">
      <protection hidden="1"/>
    </xf>
    <xf numFmtId="167" fontId="0" fillId="3" borderId="2" xfId="0" applyNumberFormat="1" applyFill="1" applyBorder="1" applyProtection="1">
      <protection hidden="1"/>
    </xf>
    <xf numFmtId="0" fontId="0" fillId="9" borderId="9" xfId="0" applyFill="1" applyBorder="1" applyProtection="1">
      <protection hidden="1"/>
    </xf>
    <xf numFmtId="0" fontId="4" fillId="9" borderId="0" xfId="0" applyFont="1" applyFill="1" applyProtection="1">
      <protection hidden="1"/>
    </xf>
    <xf numFmtId="167" fontId="4" fillId="9" borderId="10" xfId="0" applyNumberFormat="1" applyFont="1" applyFill="1" applyBorder="1" applyProtection="1">
      <protection hidden="1"/>
    </xf>
    <xf numFmtId="0" fontId="4" fillId="3" borderId="0" xfId="0" applyFont="1" applyFill="1" applyProtection="1">
      <protection hidden="1"/>
    </xf>
    <xf numFmtId="167" fontId="4" fillId="3" borderId="0" xfId="0" applyNumberFormat="1" applyFont="1" applyFill="1" applyProtection="1">
      <protection hidden="1"/>
    </xf>
    <xf numFmtId="0" fontId="0" fillId="9" borderId="7" xfId="0" applyFill="1" applyBorder="1" applyProtection="1">
      <protection hidden="1"/>
    </xf>
    <xf numFmtId="0" fontId="4" fillId="9" borderId="2" xfId="0" applyFont="1" applyFill="1" applyBorder="1" applyProtection="1">
      <protection hidden="1"/>
    </xf>
    <xf numFmtId="9" fontId="4" fillId="9" borderId="8" xfId="2" applyFont="1" applyFill="1" applyBorder="1" applyProtection="1">
      <protection hidden="1"/>
    </xf>
    <xf numFmtId="0" fontId="0" fillId="8" borderId="28" xfId="0" applyFill="1" applyBorder="1" applyProtection="1">
      <protection hidden="1"/>
    </xf>
    <xf numFmtId="0" fontId="0" fillId="8" borderId="29" xfId="0" applyFill="1" applyBorder="1" applyProtection="1">
      <protection hidden="1"/>
    </xf>
    <xf numFmtId="0" fontId="0" fillId="8" borderId="30" xfId="0" applyFill="1" applyBorder="1" applyProtection="1">
      <protection hidden="1"/>
    </xf>
    <xf numFmtId="10" fontId="4" fillId="8" borderId="0" xfId="0" applyNumberFormat="1" applyFont="1" applyFill="1"/>
    <xf numFmtId="0" fontId="4" fillId="8" borderId="0" xfId="0" applyFont="1" applyFill="1"/>
    <xf numFmtId="10" fontId="0" fillId="8" borderId="0" xfId="0" applyNumberFormat="1" applyFill="1" applyAlignment="1">
      <alignment wrapText="1"/>
    </xf>
    <xf numFmtId="0" fontId="0" fillId="8" borderId="0" xfId="0" applyFill="1" applyAlignment="1">
      <alignment wrapText="1"/>
    </xf>
    <xf numFmtId="10" fontId="0" fillId="8" borderId="0" xfId="0" applyNumberFormat="1" applyFill="1"/>
    <xf numFmtId="167" fontId="0" fillId="8" borderId="0" xfId="0" applyNumberFormat="1" applyFill="1"/>
    <xf numFmtId="0" fontId="4" fillId="8" borderId="3" xfId="0" applyFont="1" applyFill="1" applyBorder="1" applyAlignment="1">
      <alignment horizontal="center" vertical="center"/>
    </xf>
    <xf numFmtId="0" fontId="0" fillId="8" borderId="3" xfId="0" applyFill="1" applyBorder="1" applyAlignment="1">
      <alignment horizontal="center"/>
    </xf>
    <xf numFmtId="164" fontId="7" fillId="8" borderId="3" xfId="1" applyNumberFormat="1" applyFont="1" applyFill="1" applyBorder="1" applyAlignment="1" applyProtection="1">
      <alignment horizontal="center"/>
    </xf>
    <xf numFmtId="164" fontId="0" fillId="8" borderId="3" xfId="1" applyNumberFormat="1" applyFont="1" applyFill="1" applyBorder="1" applyProtection="1"/>
    <xf numFmtId="1" fontId="0" fillId="4" borderId="3" xfId="1" applyNumberFormat="1" applyFont="1" applyFill="1" applyBorder="1" applyAlignment="1" applyProtection="1">
      <alignment horizontal="center" vertical="center"/>
    </xf>
    <xf numFmtId="164" fontId="0" fillId="4" borderId="3" xfId="1" applyNumberFormat="1" applyFont="1" applyFill="1" applyBorder="1" applyProtection="1"/>
    <xf numFmtId="164" fontId="0" fillId="4" borderId="4" xfId="1" applyNumberFormat="1" applyFont="1" applyFill="1" applyBorder="1" applyProtection="1"/>
    <xf numFmtId="164" fontId="0" fillId="3" borderId="18" xfId="1" applyNumberFormat="1" applyFont="1" applyFill="1" applyBorder="1" applyProtection="1"/>
    <xf numFmtId="164" fontId="0" fillId="3" borderId="19" xfId="1" applyNumberFormat="1" applyFont="1" applyFill="1" applyBorder="1" applyProtection="1"/>
    <xf numFmtId="0" fontId="0" fillId="3" borderId="18" xfId="0" applyFill="1" applyBorder="1" applyAlignment="1">
      <alignment horizontal="center"/>
    </xf>
    <xf numFmtId="164" fontId="0" fillId="3" borderId="3" xfId="1" applyNumberFormat="1" applyFont="1" applyFill="1" applyBorder="1" applyProtection="1"/>
    <xf numFmtId="164" fontId="0" fillId="8" borderId="6" xfId="1" applyNumberFormat="1" applyFont="1" applyFill="1" applyBorder="1" applyAlignment="1" applyProtection="1">
      <alignment horizontal="center"/>
    </xf>
    <xf numFmtId="9" fontId="0" fillId="8" borderId="3" xfId="2" applyFont="1" applyFill="1" applyBorder="1" applyAlignment="1" applyProtection="1">
      <alignment horizontal="center"/>
    </xf>
    <xf numFmtId="164" fontId="0" fillId="3" borderId="20" xfId="1" applyNumberFormat="1" applyFont="1" applyFill="1" applyBorder="1" applyProtection="1"/>
    <xf numFmtId="164" fontId="0" fillId="3" borderId="22" xfId="1" applyNumberFormat="1" applyFont="1" applyFill="1" applyBorder="1" applyProtection="1"/>
    <xf numFmtId="0" fontId="0" fillId="3" borderId="20" xfId="0" applyFill="1" applyBorder="1" applyAlignment="1">
      <alignment horizontal="center"/>
    </xf>
    <xf numFmtId="164" fontId="0" fillId="3" borderId="21" xfId="1" applyNumberFormat="1" applyFont="1" applyFill="1" applyBorder="1" applyProtection="1"/>
    <xf numFmtId="0" fontId="4" fillId="8" borderId="0" xfId="0" applyFont="1" applyFill="1" applyAlignment="1">
      <alignment horizontal="center" vertical="center"/>
    </xf>
    <xf numFmtId="0" fontId="0" fillId="8" borderId="0" xfId="0" applyFill="1" applyAlignment="1">
      <alignment horizontal="center"/>
    </xf>
    <xf numFmtId="0" fontId="7" fillId="8" borderId="0" xfId="0" applyFont="1" applyFill="1" applyAlignment="1">
      <alignment horizontal="center"/>
    </xf>
    <xf numFmtId="1" fontId="0" fillId="8" borderId="0" xfId="0" applyNumberFormat="1" applyFill="1" applyAlignment="1">
      <alignment horizontal="center" vertical="center"/>
    </xf>
    <xf numFmtId="9" fontId="0" fillId="8" borderId="0" xfId="2" applyFont="1" applyFill="1" applyAlignment="1" applyProtection="1">
      <alignment horizontal="center"/>
    </xf>
    <xf numFmtId="0" fontId="0" fillId="8" borderId="23" xfId="0" applyFill="1" applyBorder="1" applyProtection="1">
      <protection hidden="1"/>
    </xf>
    <xf numFmtId="0" fontId="0" fillId="8" borderId="24" xfId="0" applyFill="1" applyBorder="1" applyProtection="1">
      <protection hidden="1"/>
    </xf>
    <xf numFmtId="0" fontId="0" fillId="8" borderId="25" xfId="0" applyFill="1" applyBorder="1"/>
    <xf numFmtId="0" fontId="0" fillId="8" borderId="31" xfId="0" applyFill="1" applyBorder="1" applyAlignment="1">
      <alignment horizontal="left" vertical="top" wrapText="1"/>
    </xf>
    <xf numFmtId="0" fontId="0" fillId="8" borderId="37" xfId="0" applyFill="1" applyBorder="1" applyAlignment="1">
      <alignment horizontal="left" vertical="top" wrapText="1"/>
    </xf>
    <xf numFmtId="0" fontId="0" fillId="8" borderId="35" xfId="0" applyFill="1" applyBorder="1" applyAlignment="1">
      <alignment horizontal="left" vertical="top" wrapText="1"/>
    </xf>
    <xf numFmtId="0" fontId="4" fillId="3" borderId="23"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3" borderId="25" xfId="0" applyFont="1" applyFill="1" applyBorder="1" applyAlignment="1" applyProtection="1">
      <alignment horizontal="center"/>
      <protection locked="0"/>
    </xf>
    <xf numFmtId="15" fontId="4" fillId="8" borderId="11" xfId="0" applyNumberFormat="1" applyFont="1" applyFill="1" applyBorder="1" applyAlignment="1" applyProtection="1">
      <alignment horizontal="center"/>
      <protection locked="0"/>
    </xf>
    <xf numFmtId="15" fontId="4" fillId="8" borderId="12" xfId="0" applyNumberFormat="1" applyFont="1" applyFill="1" applyBorder="1" applyAlignment="1" applyProtection="1">
      <alignment horizontal="center"/>
      <protection locked="0"/>
    </xf>
    <xf numFmtId="0" fontId="4" fillId="8" borderId="12" xfId="0" applyFont="1" applyFill="1" applyBorder="1" applyAlignment="1" applyProtection="1">
      <alignment horizontal="center"/>
      <protection locked="0"/>
    </xf>
    <xf numFmtId="0" fontId="4" fillId="8" borderId="13" xfId="0" applyFont="1" applyFill="1" applyBorder="1" applyAlignment="1" applyProtection="1">
      <alignment horizontal="center"/>
      <protection locked="0"/>
    </xf>
    <xf numFmtId="0" fontId="4" fillId="8" borderId="12" xfId="0" applyFont="1" applyFill="1" applyBorder="1" applyAlignment="1" applyProtection="1">
      <alignment horizontal="center" vertical="center"/>
      <protection locked="0"/>
    </xf>
    <xf numFmtId="0" fontId="4" fillId="8" borderId="1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4" fillId="4" borderId="34" xfId="0" applyFont="1" applyFill="1" applyBorder="1" applyAlignment="1" applyProtection="1">
      <alignment horizontal="center"/>
      <protection locked="0"/>
    </xf>
    <xf numFmtId="0" fontId="0" fillId="0" borderId="26" xfId="0" applyBorder="1" applyAlignment="1">
      <alignment horizontal="left"/>
    </xf>
    <xf numFmtId="0" fontId="0" fillId="0" borderId="0" xfId="0"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29" xfId="0" applyBorder="1"/>
    <xf numFmtId="0" fontId="0" fillId="0" borderId="26" xfId="0" applyBorder="1"/>
    <xf numFmtId="0" fontId="0" fillId="0" borderId="0" xfId="0"/>
    <xf numFmtId="0" fontId="0" fillId="0" borderId="28" xfId="0" applyBorder="1"/>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23" xfId="0" applyBorder="1" applyAlignment="1">
      <alignment horizontal="left"/>
    </xf>
    <xf numFmtId="0" fontId="0" fillId="0" borderId="24" xfId="0" applyBorder="1" applyAlignment="1">
      <alignment horizontal="left"/>
    </xf>
    <xf numFmtId="0" fontId="0" fillId="0" borderId="24" xfId="0" applyBorder="1"/>
    <xf numFmtId="0" fontId="0" fillId="0" borderId="25" xfId="0" applyBorder="1"/>
    <xf numFmtId="0" fontId="0" fillId="0" borderId="26" xfId="0" applyBorder="1" applyAlignment="1">
      <alignment horizontal="left" vertical="center" indent="1"/>
    </xf>
    <xf numFmtId="0" fontId="0" fillId="0" borderId="0" xfId="0" applyAlignment="1">
      <alignment horizontal="left" vertical="center" indent="1"/>
    </xf>
    <xf numFmtId="0" fontId="0" fillId="0" borderId="27" xfId="0" applyBorder="1" applyAlignment="1">
      <alignment horizontal="left" vertical="center" indent="1"/>
    </xf>
    <xf numFmtId="0" fontId="0" fillId="0" borderId="28" xfId="0"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0" fontId="0" fillId="0" borderId="26" xfId="0" applyBorder="1" applyAlignment="1">
      <alignment horizontal="left" vertical="center" wrapText="1" indent="1"/>
    </xf>
    <xf numFmtId="0" fontId="0" fillId="0" borderId="0" xfId="0" applyAlignment="1">
      <alignment horizontal="left" vertical="center" wrapText="1" indent="1"/>
    </xf>
    <xf numFmtId="0" fontId="0" fillId="0" borderId="27" xfId="0" applyBorder="1" applyAlignment="1">
      <alignment horizontal="left" vertical="center" wrapText="1" indent="1"/>
    </xf>
    <xf numFmtId="0" fontId="4" fillId="0" borderId="16" xfId="0" applyFont="1" applyBorder="1" applyAlignment="1">
      <alignment horizontal="center" vertical="center" wrapText="1"/>
    </xf>
    <xf numFmtId="0" fontId="0" fillId="0" borderId="23" xfId="0" applyBorder="1" applyAlignment="1">
      <alignment horizontal="left" vertical="center" indent="1"/>
    </xf>
    <xf numFmtId="0" fontId="0" fillId="0" borderId="24" xfId="0" applyBorder="1" applyAlignment="1">
      <alignment horizontal="left" vertical="center" indent="1"/>
    </xf>
    <xf numFmtId="0" fontId="0" fillId="0" borderId="25" xfId="0" applyBorder="1" applyAlignment="1">
      <alignment horizontal="left" vertical="center" indent="1"/>
    </xf>
  </cellXfs>
  <cellStyles count="4">
    <cellStyle name="Calculation" xfId="3" builtinId="22"/>
    <cellStyle name="Comma" xfId="1" builtinId="3"/>
    <cellStyle name="Normal" xfId="0" builtinId="0"/>
    <cellStyle name="Percent" xfId="2" builtinId="5"/>
  </cellStyles>
  <dxfs count="0"/>
  <tableStyles count="1" defaultTableStyle="TableStyleMedium2" defaultPivotStyle="PivotStyleLight16">
    <tableStyle name="Invisible" pivot="0" table="0" count="0" xr9:uid="{20F4ECDB-A1E2-4DE2-AF69-B1B2672B97F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gxolo\AppData\Local\Microsoft\Windows\INetCache\Content.Outlook\O0RN0MVA\Single%20Pay%20Spine%20%25%20-%20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2-23"/>
    </sheetNames>
    <sheetDataSet>
      <sheetData sheetId="0">
        <row r="8">
          <cell r="A8">
            <v>5</v>
          </cell>
          <cell r="B8">
            <v>17901</v>
          </cell>
          <cell r="C8">
            <v>19333</v>
          </cell>
        </row>
        <row r="9">
          <cell r="A9">
            <v>6</v>
          </cell>
          <cell r="B9">
            <v>18212</v>
          </cell>
          <cell r="C9">
            <v>19578</v>
          </cell>
        </row>
        <row r="10">
          <cell r="A10">
            <v>7</v>
          </cell>
          <cell r="B10">
            <v>18529</v>
          </cell>
          <cell r="C10">
            <v>19863</v>
          </cell>
        </row>
        <row r="11">
          <cell r="A11">
            <v>8</v>
          </cell>
          <cell r="B11">
            <v>18852</v>
          </cell>
          <cell r="C11">
            <v>20134</v>
          </cell>
        </row>
        <row r="12">
          <cell r="A12">
            <v>9</v>
          </cell>
          <cell r="B12">
            <v>19209</v>
          </cell>
          <cell r="C12">
            <v>20400</v>
          </cell>
        </row>
        <row r="13">
          <cell r="A13">
            <v>10</v>
          </cell>
          <cell r="B13">
            <v>19623</v>
          </cell>
          <cell r="C13">
            <v>20761</v>
          </cell>
        </row>
        <row r="14">
          <cell r="A14">
            <v>11</v>
          </cell>
          <cell r="B14">
            <v>20092</v>
          </cell>
          <cell r="C14">
            <v>21197</v>
          </cell>
        </row>
        <row r="15">
          <cell r="A15">
            <v>12</v>
          </cell>
          <cell r="B15">
            <v>20600</v>
          </cell>
          <cell r="C15">
            <v>21630</v>
          </cell>
        </row>
        <row r="16">
          <cell r="A16">
            <v>13</v>
          </cell>
          <cell r="B16">
            <v>21135</v>
          </cell>
          <cell r="C16">
            <v>22149</v>
          </cell>
        </row>
        <row r="17">
          <cell r="A17">
            <v>14</v>
          </cell>
          <cell r="B17">
            <v>21686</v>
          </cell>
          <cell r="C17">
            <v>22662</v>
          </cell>
        </row>
        <row r="18">
          <cell r="A18">
            <v>15</v>
          </cell>
          <cell r="B18">
            <v>22254</v>
          </cell>
          <cell r="C18">
            <v>23144</v>
          </cell>
        </row>
        <row r="19">
          <cell r="A19">
            <v>16</v>
          </cell>
          <cell r="B19">
            <v>22847</v>
          </cell>
          <cell r="C19">
            <v>23715</v>
          </cell>
        </row>
        <row r="20">
          <cell r="A20">
            <v>17</v>
          </cell>
          <cell r="B20">
            <v>23487</v>
          </cell>
          <cell r="C20">
            <v>24285</v>
          </cell>
        </row>
        <row r="21">
          <cell r="A21">
            <v>18</v>
          </cell>
          <cell r="B21">
            <v>24174</v>
          </cell>
          <cell r="C21">
            <v>24948</v>
          </cell>
        </row>
        <row r="22">
          <cell r="A22">
            <v>19</v>
          </cell>
          <cell r="B22">
            <v>24871</v>
          </cell>
          <cell r="C22">
            <v>25642</v>
          </cell>
        </row>
        <row r="23">
          <cell r="A23">
            <v>20</v>
          </cell>
          <cell r="B23">
            <v>25627</v>
          </cell>
          <cell r="C23">
            <v>26396</v>
          </cell>
        </row>
        <row r="24">
          <cell r="A24">
            <v>21</v>
          </cell>
          <cell r="B24">
            <v>26341</v>
          </cell>
          <cell r="C24">
            <v>27131</v>
          </cell>
        </row>
        <row r="25">
          <cell r="A25">
            <v>22</v>
          </cell>
          <cell r="B25">
            <v>27116</v>
          </cell>
          <cell r="C25">
            <v>27929</v>
          </cell>
        </row>
        <row r="26">
          <cell r="A26">
            <v>23</v>
          </cell>
          <cell r="B26">
            <v>27924</v>
          </cell>
          <cell r="C26">
            <v>28762</v>
          </cell>
        </row>
        <row r="27">
          <cell r="A27">
            <v>24</v>
          </cell>
          <cell r="B27">
            <v>28756</v>
          </cell>
          <cell r="C27">
            <v>29619</v>
          </cell>
        </row>
        <row r="28">
          <cell r="A28">
            <v>25</v>
          </cell>
          <cell r="B28">
            <v>29614</v>
          </cell>
          <cell r="C28">
            <v>30502</v>
          </cell>
        </row>
        <row r="29">
          <cell r="A29">
            <v>26</v>
          </cell>
          <cell r="B29">
            <v>30497</v>
          </cell>
          <cell r="C29">
            <v>31411</v>
          </cell>
        </row>
        <row r="30">
          <cell r="A30">
            <v>27</v>
          </cell>
          <cell r="B30">
            <v>31406</v>
          </cell>
          <cell r="C30">
            <v>32348</v>
          </cell>
        </row>
        <row r="31">
          <cell r="A31">
            <v>28</v>
          </cell>
          <cell r="B31">
            <v>32344</v>
          </cell>
          <cell r="C31">
            <v>33314</v>
          </cell>
        </row>
        <row r="32">
          <cell r="A32">
            <v>29</v>
          </cell>
          <cell r="B32">
            <v>33309</v>
          </cell>
          <cell r="C32">
            <v>34308</v>
          </cell>
        </row>
        <row r="33">
          <cell r="A33">
            <v>30</v>
          </cell>
          <cell r="B33">
            <v>34304</v>
          </cell>
          <cell r="C33">
            <v>35333</v>
          </cell>
        </row>
        <row r="34">
          <cell r="A34">
            <v>31</v>
          </cell>
          <cell r="B34">
            <v>35326</v>
          </cell>
          <cell r="C34">
            <v>36386</v>
          </cell>
        </row>
        <row r="35">
          <cell r="A35">
            <v>32</v>
          </cell>
          <cell r="B35">
            <v>36382</v>
          </cell>
          <cell r="C35">
            <v>37474</v>
          </cell>
        </row>
        <row r="36">
          <cell r="A36">
            <v>33</v>
          </cell>
          <cell r="B36">
            <v>37467</v>
          </cell>
          <cell r="C36">
            <v>38592</v>
          </cell>
        </row>
        <row r="37">
          <cell r="A37">
            <v>34</v>
          </cell>
          <cell r="B37">
            <v>38587</v>
          </cell>
          <cell r="C37">
            <v>39745</v>
          </cell>
        </row>
        <row r="38">
          <cell r="A38">
            <v>35</v>
          </cell>
          <cell r="B38">
            <v>39739</v>
          </cell>
          <cell r="C38">
            <v>40931</v>
          </cell>
        </row>
        <row r="39">
          <cell r="A39">
            <v>36</v>
          </cell>
          <cell r="B39">
            <v>40927</v>
          </cell>
          <cell r="C39">
            <v>42155</v>
          </cell>
        </row>
        <row r="40">
          <cell r="A40">
            <v>37</v>
          </cell>
          <cell r="B40">
            <v>42149</v>
          </cell>
          <cell r="C40">
            <v>43414</v>
          </cell>
        </row>
        <row r="41">
          <cell r="A41">
            <v>38</v>
          </cell>
          <cell r="B41">
            <v>43434</v>
          </cell>
          <cell r="C41">
            <v>44737</v>
          </cell>
        </row>
        <row r="42">
          <cell r="A42">
            <v>39</v>
          </cell>
          <cell r="B42">
            <v>44706</v>
          </cell>
          <cell r="C42">
            <v>46047</v>
          </cell>
        </row>
        <row r="43">
          <cell r="A43">
            <v>40</v>
          </cell>
          <cell r="B43">
            <v>46042</v>
          </cell>
          <cell r="C43">
            <v>47423</v>
          </cell>
        </row>
        <row r="44">
          <cell r="A44">
            <v>41</v>
          </cell>
          <cell r="B44">
            <v>47419</v>
          </cell>
          <cell r="C44">
            <v>48841</v>
          </cell>
        </row>
        <row r="45">
          <cell r="A45">
            <v>42</v>
          </cell>
          <cell r="B45">
            <v>48835</v>
          </cell>
          <cell r="C45">
            <v>50300</v>
          </cell>
        </row>
        <row r="46">
          <cell r="A46">
            <v>43</v>
          </cell>
          <cell r="B46">
            <v>50296</v>
          </cell>
          <cell r="C46">
            <v>51805</v>
          </cell>
        </row>
        <row r="47">
          <cell r="A47">
            <v>44</v>
          </cell>
          <cell r="B47">
            <v>51799</v>
          </cell>
          <cell r="C47">
            <v>53353</v>
          </cell>
        </row>
        <row r="48">
          <cell r="A48">
            <v>45</v>
          </cell>
          <cell r="B48">
            <v>53348</v>
          </cell>
          <cell r="C48">
            <v>54949</v>
          </cell>
        </row>
        <row r="49">
          <cell r="A49">
            <v>46</v>
          </cell>
          <cell r="B49">
            <v>54943</v>
          </cell>
          <cell r="C49">
            <v>56592</v>
          </cell>
        </row>
        <row r="50">
          <cell r="A50">
            <v>47</v>
          </cell>
          <cell r="B50">
            <v>56587</v>
          </cell>
          <cell r="C50">
            <v>58284</v>
          </cell>
        </row>
        <row r="51">
          <cell r="A51">
            <v>48</v>
          </cell>
          <cell r="B51">
            <v>58279</v>
          </cell>
          <cell r="C51">
            <v>60027</v>
          </cell>
        </row>
        <row r="52">
          <cell r="A52">
            <v>49</v>
          </cell>
          <cell r="B52">
            <v>60022</v>
          </cell>
          <cell r="C52">
            <v>61823</v>
          </cell>
        </row>
        <row r="53">
          <cell r="A53">
            <v>50</v>
          </cell>
          <cell r="B53">
            <v>61818</v>
          </cell>
          <cell r="C53">
            <v>63673</v>
          </cell>
        </row>
        <row r="54">
          <cell r="A54">
            <v>51</v>
          </cell>
          <cell r="B54">
            <v>63668</v>
          </cell>
          <cell r="C54">
            <v>65578</v>
          </cell>
        </row>
        <row r="55">
          <cell r="A55" t="str">
            <v>Notes:</v>
          </cell>
        </row>
        <row r="56">
          <cell r="A56" t="str">
            <v>Spine point values have been rounded. Where a percentage increase is applied they are calculated on an unrounded basis from year-to-year to reduce rounding error.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3584-7565-486B-B71F-A8533A05FF16}">
  <dimension ref="A1:AE68"/>
  <sheetViews>
    <sheetView tabSelected="1" zoomScale="130" zoomScaleNormal="130" workbookViewId="0">
      <pane xSplit="2" ySplit="2" topLeftCell="S3" activePane="bottomRight" state="frozen"/>
      <selection pane="topRight" activeCell="C1" sqref="C1"/>
      <selection pane="bottomLeft" activeCell="A3" sqref="A3"/>
      <selection pane="bottomRight" activeCell="AE27" sqref="AE27"/>
    </sheetView>
  </sheetViews>
  <sheetFormatPr defaultRowHeight="15" outlineLevelRow="1" outlineLevelCol="2" x14ac:dyDescent="0.25"/>
  <cols>
    <col min="1" max="1" width="11.5703125" style="179" hidden="1" customWidth="1" outlineLevel="1"/>
    <col min="2" max="2" width="12.42578125" style="180" hidden="1" customWidth="1" outlineLevel="1"/>
    <col min="3" max="3" width="10.85546875" style="181" hidden="1" customWidth="1" outlineLevel="2"/>
    <col min="4" max="4" width="9.140625" style="83" hidden="1" customWidth="1" outlineLevel="1" collapsed="1"/>
    <col min="5" max="5" width="10.7109375" style="83" hidden="1" customWidth="1" outlineLevel="1"/>
    <col min="6" max="6" width="9.5703125" style="83" hidden="1" customWidth="1" outlineLevel="1"/>
    <col min="7" max="7" width="9.5703125" style="182" hidden="1" customWidth="1" outlineLevel="1"/>
    <col min="8" max="8" width="9.140625" style="83" hidden="1" customWidth="1" outlineLevel="1"/>
    <col min="9" max="9" width="10.140625" style="83" hidden="1" customWidth="1" outlineLevel="1"/>
    <col min="10" max="10" width="9.5703125" style="83" hidden="1" customWidth="1" outlineLevel="1"/>
    <col min="11" max="11" width="10.7109375" style="83" hidden="1" customWidth="1" outlineLevel="1"/>
    <col min="12" max="12" width="9.5703125" style="83" hidden="1" customWidth="1" outlineLevel="1"/>
    <col min="13" max="13" width="12.42578125" style="180" hidden="1" customWidth="1" outlineLevel="1"/>
    <col min="14" max="14" width="9.140625" style="83" hidden="1" customWidth="1" outlineLevel="1"/>
    <col min="15" max="16" width="9.5703125" style="83" hidden="1" customWidth="1" outlineLevel="1"/>
    <col min="17" max="17" width="12.28515625" style="180" hidden="1" customWidth="1" outlineLevel="1"/>
    <col min="18" max="18" width="12" style="183" hidden="1" customWidth="1" outlineLevel="1"/>
    <col min="19" max="19" width="4" style="83" customWidth="1" collapsed="1"/>
    <col min="20" max="20" width="4.7109375" style="83" customWidth="1"/>
    <col min="21" max="21" width="17.5703125" style="83" customWidth="1"/>
    <col min="22" max="22" width="9.140625" style="83"/>
    <col min="23" max="23" width="3.7109375" style="83" customWidth="1"/>
    <col min="24" max="27" width="9.140625" style="83"/>
    <col min="28" max="28" width="4.140625" style="83" customWidth="1"/>
    <col min="29" max="29" width="3.5703125" style="160" customWidth="1"/>
    <col min="30" max="30" width="3.5703125" style="83" customWidth="1"/>
    <col min="31" max="31" width="92.28515625" style="83" customWidth="1"/>
    <col min="32" max="16384" width="9.140625" style="83"/>
  </cols>
  <sheetData>
    <row r="1" spans="1:31" s="157" customFormat="1" ht="15.75" hidden="1" outlineLevel="1" thickBot="1" x14ac:dyDescent="0.3">
      <c r="A1" s="85"/>
      <c r="B1" s="193">
        <v>44774</v>
      </c>
      <c r="C1" s="194"/>
      <c r="D1" s="195"/>
      <c r="E1" s="195"/>
      <c r="F1" s="196"/>
      <c r="G1" s="199" t="s">
        <v>9</v>
      </c>
      <c r="H1" s="200"/>
      <c r="I1" s="200"/>
      <c r="J1" s="201"/>
      <c r="K1" s="190" t="s">
        <v>10</v>
      </c>
      <c r="L1" s="191"/>
      <c r="M1" s="191"/>
      <c r="N1" s="191"/>
      <c r="O1" s="191"/>
      <c r="P1" s="192"/>
      <c r="Q1" s="197" t="s">
        <v>14</v>
      </c>
      <c r="R1" s="198"/>
      <c r="S1" s="86"/>
      <c r="T1" s="86"/>
      <c r="U1" s="86"/>
      <c r="V1" s="86"/>
      <c r="W1" s="86"/>
      <c r="X1" s="86"/>
      <c r="Y1" s="86"/>
      <c r="Z1" s="86"/>
      <c r="AA1" s="86"/>
      <c r="AB1" s="86"/>
      <c r="AC1" s="156"/>
    </row>
    <row r="2" spans="1:31" s="159" customFormat="1" ht="60" hidden="1" outlineLevel="1" x14ac:dyDescent="0.25">
      <c r="A2" s="87" t="s">
        <v>1</v>
      </c>
      <c r="B2" s="88" t="s">
        <v>3</v>
      </c>
      <c r="C2" s="89" t="s">
        <v>52</v>
      </c>
      <c r="D2" s="90" t="s">
        <v>2</v>
      </c>
      <c r="E2" s="90" t="s">
        <v>4</v>
      </c>
      <c r="F2" s="90" t="s">
        <v>5</v>
      </c>
      <c r="G2" s="91" t="s">
        <v>42</v>
      </c>
      <c r="H2" s="92" t="s">
        <v>6</v>
      </c>
      <c r="I2" s="92" t="s">
        <v>7</v>
      </c>
      <c r="J2" s="93" t="s">
        <v>8</v>
      </c>
      <c r="K2" s="94" t="s">
        <v>7</v>
      </c>
      <c r="L2" s="95" t="s">
        <v>8</v>
      </c>
      <c r="M2" s="96" t="s">
        <v>11</v>
      </c>
      <c r="N2" s="97" t="s">
        <v>17</v>
      </c>
      <c r="O2" s="97" t="s">
        <v>12</v>
      </c>
      <c r="P2" s="95" t="s">
        <v>13</v>
      </c>
      <c r="Q2" s="98" t="s">
        <v>15</v>
      </c>
      <c r="R2" s="99" t="s">
        <v>16</v>
      </c>
      <c r="S2" s="100"/>
      <c r="T2" s="100"/>
      <c r="U2" s="100"/>
      <c r="V2" s="100"/>
      <c r="W2" s="100"/>
      <c r="X2" s="100"/>
      <c r="Y2" s="100"/>
      <c r="Z2" s="100"/>
      <c r="AA2" s="100"/>
      <c r="AB2" s="100"/>
      <c r="AC2" s="158"/>
    </row>
    <row r="3" spans="1:31" ht="15.75" collapsed="1" thickBot="1" x14ac:dyDescent="0.3">
      <c r="A3" s="101">
        <v>1</v>
      </c>
      <c r="B3" s="102">
        <v>5</v>
      </c>
      <c r="C3" s="103" t="str">
        <f>CONCATENATE(A3,B3)</f>
        <v>15</v>
      </c>
      <c r="D3" s="104">
        <f>VLOOKUP(B3,'2022 salary scale'!A:B,2,FALSE)</f>
        <v>19333</v>
      </c>
      <c r="E3" s="104">
        <v>4000</v>
      </c>
      <c r="F3" s="104">
        <f t="shared" ref="F3:F34" si="0">D3+E3</f>
        <v>23333</v>
      </c>
      <c r="G3" s="105">
        <v>5</v>
      </c>
      <c r="H3" s="106">
        <f>VLOOKUP(G3,'2023-24 Salary scale (1 Aug 23)'!A:B,2,FALSE)</f>
        <v>20880</v>
      </c>
      <c r="I3" s="106">
        <v>4200</v>
      </c>
      <c r="J3" s="107">
        <f>H3+I3</f>
        <v>25080</v>
      </c>
      <c r="K3" s="108">
        <v>4500</v>
      </c>
      <c r="L3" s="109">
        <f>K3+H3</f>
        <v>25380</v>
      </c>
      <c r="M3" s="110">
        <v>6</v>
      </c>
      <c r="N3" s="111">
        <f>VLOOKUP(M3,'2023-24 Salary scale (1 Aug 23)'!A:B,2,FALSE)</f>
        <v>20948</v>
      </c>
      <c r="O3" s="111">
        <v>5000</v>
      </c>
      <c r="P3" s="109">
        <f>N3+O3</f>
        <v>25948</v>
      </c>
      <c r="Q3" s="112">
        <f>P3-F3</f>
        <v>2615</v>
      </c>
      <c r="R3" s="113">
        <f>P3/F3-1</f>
        <v>0.11207302961470877</v>
      </c>
      <c r="S3" s="114"/>
      <c r="T3" s="114"/>
      <c r="U3" s="114"/>
      <c r="V3" s="114"/>
      <c r="W3" s="114"/>
      <c r="X3" s="114"/>
      <c r="Y3" s="114"/>
      <c r="Z3" s="114"/>
      <c r="AA3" s="114"/>
      <c r="AB3" s="114"/>
    </row>
    <row r="4" spans="1:31" x14ac:dyDescent="0.25">
      <c r="A4" s="101">
        <v>1</v>
      </c>
      <c r="B4" s="102">
        <v>6</v>
      </c>
      <c r="C4" s="103" t="str">
        <f t="shared" ref="C4:C67" si="1">CONCATENATE(A4,B4)</f>
        <v>16</v>
      </c>
      <c r="D4" s="104">
        <f>VLOOKUP(B4,'2022 salary scale'!A:B,2,FALSE)</f>
        <v>19578</v>
      </c>
      <c r="E4" s="104">
        <v>4000</v>
      </c>
      <c r="F4" s="104">
        <f t="shared" si="0"/>
        <v>23578</v>
      </c>
      <c r="G4" s="105">
        <v>6</v>
      </c>
      <c r="H4" s="106">
        <f>VLOOKUP(G4,'2023-24 Salary scale (1 Aug 23)'!A:B,2,FALSE)</f>
        <v>20948</v>
      </c>
      <c r="I4" s="106">
        <v>4200</v>
      </c>
      <c r="J4" s="107">
        <f t="shared" ref="J4:J68" si="2">H4+I4</f>
        <v>25148</v>
      </c>
      <c r="K4" s="108">
        <v>4500</v>
      </c>
      <c r="L4" s="109">
        <f t="shared" ref="L4:L68" si="3">K4+H4</f>
        <v>25448</v>
      </c>
      <c r="M4" s="110">
        <v>6</v>
      </c>
      <c r="N4" s="111">
        <f>VLOOKUP(M4,'2023-24 Salary scale (1 Aug 23)'!A:B,2,FALSE)</f>
        <v>20948</v>
      </c>
      <c r="O4" s="111">
        <v>5000</v>
      </c>
      <c r="P4" s="109">
        <f t="shared" ref="P4:P68" si="4">N4+O4</f>
        <v>25948</v>
      </c>
      <c r="Q4" s="112">
        <f t="shared" ref="Q4:Q68" si="5">P4-F4</f>
        <v>2370</v>
      </c>
      <c r="R4" s="113">
        <f t="shared" ref="R4:R68" si="6">P4/F4-1</f>
        <v>0.10051743150394432</v>
      </c>
      <c r="S4" s="114"/>
      <c r="T4" s="184"/>
      <c r="U4" s="185"/>
      <c r="V4" s="185"/>
      <c r="W4" s="185"/>
      <c r="X4" s="185"/>
      <c r="Y4" s="115"/>
      <c r="Z4" s="117"/>
      <c r="AA4" s="117"/>
      <c r="AB4" s="186"/>
      <c r="AE4" s="187" t="s">
        <v>53</v>
      </c>
    </row>
    <row r="5" spans="1:31" ht="15" customHeight="1" x14ac:dyDescent="0.25">
      <c r="A5" s="101">
        <v>2</v>
      </c>
      <c r="B5" s="102">
        <v>6</v>
      </c>
      <c r="C5" s="103" t="str">
        <f t="shared" si="1"/>
        <v>26</v>
      </c>
      <c r="D5" s="104">
        <f>VLOOKUP(B5,'2022 salary scale'!A:B,2,FALSE)</f>
        <v>19578</v>
      </c>
      <c r="E5" s="104">
        <v>4000</v>
      </c>
      <c r="F5" s="104">
        <f t="shared" si="0"/>
        <v>23578</v>
      </c>
      <c r="G5" s="105">
        <v>6</v>
      </c>
      <c r="H5" s="106">
        <f>VLOOKUP(G5,'2023-24 Salary scale (1 Aug 23)'!A:B,2,FALSE)</f>
        <v>20948</v>
      </c>
      <c r="I5" s="106">
        <v>4200</v>
      </c>
      <c r="J5" s="107">
        <f t="shared" si="2"/>
        <v>25148</v>
      </c>
      <c r="K5" s="108">
        <v>4500</v>
      </c>
      <c r="L5" s="109">
        <f t="shared" si="3"/>
        <v>25448</v>
      </c>
      <c r="M5" s="110">
        <v>7</v>
      </c>
      <c r="N5" s="111">
        <f>VLOOKUP(M5,'2023-24 Salary scale (1 Aug 23)'!A:B,2,FALSE)</f>
        <v>21254</v>
      </c>
      <c r="O5" s="111">
        <v>5000</v>
      </c>
      <c r="P5" s="109">
        <f t="shared" si="4"/>
        <v>26254</v>
      </c>
      <c r="Q5" s="112">
        <f t="shared" si="5"/>
        <v>2676</v>
      </c>
      <c r="R5" s="113">
        <f t="shared" si="6"/>
        <v>0.11349563152090925</v>
      </c>
      <c r="S5" s="114"/>
      <c r="T5" s="118"/>
      <c r="U5" s="125" t="s">
        <v>43</v>
      </c>
      <c r="V5" s="119"/>
      <c r="W5" s="119"/>
      <c r="X5" s="119"/>
      <c r="Y5" s="116">
        <v>1</v>
      </c>
      <c r="AB5" s="84"/>
      <c r="AE5" s="188"/>
    </row>
    <row r="6" spans="1:31" x14ac:dyDescent="0.25">
      <c r="A6" s="101">
        <v>2</v>
      </c>
      <c r="B6" s="102">
        <v>7</v>
      </c>
      <c r="C6" s="103" t="str">
        <f t="shared" si="1"/>
        <v>27</v>
      </c>
      <c r="D6" s="104">
        <f>VLOOKUP(B6,'2022 salary scale'!A:B,2,FALSE)</f>
        <v>19863</v>
      </c>
      <c r="E6" s="104">
        <v>4000</v>
      </c>
      <c r="F6" s="104">
        <f t="shared" si="0"/>
        <v>23863</v>
      </c>
      <c r="G6" s="105">
        <v>7</v>
      </c>
      <c r="H6" s="106">
        <f>VLOOKUP(G6,'2023-24 Salary scale (1 Aug 23)'!A:B,2,FALSE)</f>
        <v>21254</v>
      </c>
      <c r="I6" s="106">
        <v>4200</v>
      </c>
      <c r="J6" s="107">
        <f t="shared" si="2"/>
        <v>25454</v>
      </c>
      <c r="K6" s="108">
        <v>4500</v>
      </c>
      <c r="L6" s="109">
        <f t="shared" si="3"/>
        <v>25754</v>
      </c>
      <c r="M6" s="110">
        <v>7</v>
      </c>
      <c r="N6" s="111">
        <f>VLOOKUP(M6,'2023-24 Salary scale (1 Aug 23)'!A:B,2,FALSE)</f>
        <v>21254</v>
      </c>
      <c r="O6" s="111">
        <v>5000</v>
      </c>
      <c r="P6" s="109">
        <f t="shared" si="4"/>
        <v>26254</v>
      </c>
      <c r="Q6" s="112">
        <f t="shared" si="5"/>
        <v>2391</v>
      </c>
      <c r="R6" s="113">
        <f t="shared" si="6"/>
        <v>0.10019695763315584</v>
      </c>
      <c r="S6" s="114"/>
      <c r="T6" s="118"/>
      <c r="U6" s="125" t="s">
        <v>44</v>
      </c>
      <c r="V6" s="119"/>
      <c r="W6" s="119"/>
      <c r="X6" s="119"/>
      <c r="Y6" s="116">
        <v>5</v>
      </c>
      <c r="AB6" s="84"/>
      <c r="AE6" s="188"/>
    </row>
    <row r="7" spans="1:31" x14ac:dyDescent="0.25">
      <c r="A7" s="101">
        <v>3</v>
      </c>
      <c r="B7" s="102">
        <v>7</v>
      </c>
      <c r="C7" s="103" t="str">
        <f t="shared" si="1"/>
        <v>37</v>
      </c>
      <c r="D7" s="104">
        <f>VLOOKUP(B7,'2022 salary scale'!A:B,2,FALSE)</f>
        <v>19863</v>
      </c>
      <c r="E7" s="104">
        <v>4000</v>
      </c>
      <c r="F7" s="104">
        <f t="shared" si="0"/>
        <v>23863</v>
      </c>
      <c r="G7" s="105">
        <v>8</v>
      </c>
      <c r="H7" s="106">
        <f>VLOOKUP(G7,'2023-24 Salary scale (1 Aug 23)'!A:B,2,FALSE)</f>
        <v>21543</v>
      </c>
      <c r="I7" s="106">
        <v>4200</v>
      </c>
      <c r="J7" s="107">
        <f t="shared" ref="J7:J8" si="7">H7+I7</f>
        <v>25743</v>
      </c>
      <c r="K7" s="108">
        <v>4500</v>
      </c>
      <c r="L7" s="109">
        <f t="shared" ref="L7:L8" si="8">K7+H7</f>
        <v>26043</v>
      </c>
      <c r="M7" s="110">
        <v>8</v>
      </c>
      <c r="N7" s="111">
        <f>VLOOKUP(M7,'2023-24 Salary scale (1 Aug 23)'!A:B,2,FALSE)</f>
        <v>21543</v>
      </c>
      <c r="O7" s="111">
        <v>5000</v>
      </c>
      <c r="P7" s="109">
        <f t="shared" ref="P7:P8" si="9">N7+O7</f>
        <v>26543</v>
      </c>
      <c r="Q7" s="112">
        <f t="shared" ref="Q7:Q8" si="10">P7-F7</f>
        <v>2680</v>
      </c>
      <c r="R7" s="113">
        <f t="shared" ref="R7:R8" si="11">P7/F7-1</f>
        <v>0.11230775677827598</v>
      </c>
      <c r="S7" s="114"/>
      <c r="T7" s="118"/>
      <c r="U7" s="119"/>
      <c r="V7" s="119"/>
      <c r="W7" s="119"/>
      <c r="X7" s="119"/>
      <c r="Y7" s="119"/>
      <c r="Z7" s="119"/>
      <c r="AA7" s="119"/>
      <c r="AB7" s="120"/>
      <c r="AE7" s="188"/>
    </row>
    <row r="8" spans="1:31" x14ac:dyDescent="0.25">
      <c r="A8" s="101">
        <v>3</v>
      </c>
      <c r="B8" s="102">
        <v>8</v>
      </c>
      <c r="C8" s="103" t="str">
        <f t="shared" si="1"/>
        <v>38</v>
      </c>
      <c r="D8" s="104">
        <f>VLOOKUP(B8,'2022 salary scale'!A:B,2,FALSE)</f>
        <v>20134</v>
      </c>
      <c r="E8" s="104">
        <v>4000</v>
      </c>
      <c r="F8" s="104">
        <f t="shared" si="0"/>
        <v>24134</v>
      </c>
      <c r="G8" s="105">
        <v>9</v>
      </c>
      <c r="H8" s="106">
        <f>VLOOKUP(G8,'2023-24 Salary scale (1 Aug 23)'!A:B,2,FALSE)</f>
        <v>21828</v>
      </c>
      <c r="I8" s="106">
        <v>4200</v>
      </c>
      <c r="J8" s="107">
        <f t="shared" si="7"/>
        <v>26028</v>
      </c>
      <c r="K8" s="108">
        <v>4500</v>
      </c>
      <c r="L8" s="109">
        <f t="shared" si="8"/>
        <v>26328</v>
      </c>
      <c r="M8" s="110">
        <v>9</v>
      </c>
      <c r="N8" s="111">
        <f>VLOOKUP(M8,'2023-24 Salary scale (1 Aug 23)'!A:B,2,FALSE)</f>
        <v>21828</v>
      </c>
      <c r="O8" s="111">
        <v>5000</v>
      </c>
      <c r="P8" s="109">
        <f t="shared" si="9"/>
        <v>26828</v>
      </c>
      <c r="Q8" s="112">
        <f t="shared" si="10"/>
        <v>2694</v>
      </c>
      <c r="R8" s="113">
        <f t="shared" si="11"/>
        <v>0.11162675064224747</v>
      </c>
      <c r="S8" s="114"/>
      <c r="T8" s="118"/>
      <c r="U8" s="121">
        <v>44774</v>
      </c>
      <c r="V8" s="122"/>
      <c r="W8" s="119"/>
      <c r="X8" s="119"/>
      <c r="Y8" s="119"/>
      <c r="Z8" s="119"/>
      <c r="AA8" s="119"/>
      <c r="AB8" s="120"/>
      <c r="AE8" s="188"/>
    </row>
    <row r="9" spans="1:31" x14ac:dyDescent="0.25">
      <c r="A9" s="101">
        <v>3</v>
      </c>
      <c r="B9" s="102">
        <v>9</v>
      </c>
      <c r="C9" s="103" t="str">
        <f t="shared" si="1"/>
        <v>39</v>
      </c>
      <c r="D9" s="104">
        <f>VLOOKUP(B9,'2022 salary scale'!A:B,2,FALSE)</f>
        <v>20400</v>
      </c>
      <c r="E9" s="104">
        <v>4000</v>
      </c>
      <c r="F9" s="104">
        <f t="shared" si="0"/>
        <v>24400</v>
      </c>
      <c r="G9" s="105">
        <v>10</v>
      </c>
      <c r="H9" s="106">
        <f>VLOOKUP(G9,'2023-24 Salary scale (1 Aug 23)'!A:B,2,FALSE)</f>
        <v>22214</v>
      </c>
      <c r="I9" s="106">
        <v>4200</v>
      </c>
      <c r="J9" s="107">
        <f t="shared" si="2"/>
        <v>26414</v>
      </c>
      <c r="K9" s="108">
        <v>4500</v>
      </c>
      <c r="L9" s="109">
        <f t="shared" si="3"/>
        <v>26714</v>
      </c>
      <c r="M9" s="110">
        <v>10</v>
      </c>
      <c r="N9" s="111">
        <f>VLOOKUP(M9,'2023-24 Salary scale (1 Aug 23)'!A:B,2,FALSE)</f>
        <v>22214</v>
      </c>
      <c r="O9" s="111">
        <v>5000</v>
      </c>
      <c r="P9" s="109">
        <f t="shared" si="4"/>
        <v>27214</v>
      </c>
      <c r="Q9" s="112">
        <f t="shared" si="5"/>
        <v>2814</v>
      </c>
      <c r="R9" s="113">
        <f t="shared" si="6"/>
        <v>0.11532786885245905</v>
      </c>
      <c r="S9" s="114"/>
      <c r="T9" s="118"/>
      <c r="U9" s="119" t="s">
        <v>46</v>
      </c>
      <c r="V9" s="123">
        <f>VLOOKUP(CONCATENATE(Y5,Y6),data,2,FALSE)</f>
        <v>19333</v>
      </c>
      <c r="W9" s="123"/>
      <c r="X9" s="119"/>
      <c r="Y9" s="119"/>
      <c r="Z9" s="119"/>
      <c r="AA9" s="119"/>
      <c r="AB9" s="120"/>
      <c r="AE9" s="188"/>
    </row>
    <row r="10" spans="1:31" x14ac:dyDescent="0.25">
      <c r="A10" s="101">
        <v>3</v>
      </c>
      <c r="B10" s="102">
        <v>10</v>
      </c>
      <c r="C10" s="103" t="str">
        <f t="shared" si="1"/>
        <v>310</v>
      </c>
      <c r="D10" s="104">
        <f>VLOOKUP(B10,'2022 salary scale'!A:B,2,FALSE)</f>
        <v>20761</v>
      </c>
      <c r="E10" s="104">
        <v>4000</v>
      </c>
      <c r="F10" s="104">
        <f t="shared" si="0"/>
        <v>24761</v>
      </c>
      <c r="G10" s="105">
        <v>10</v>
      </c>
      <c r="H10" s="106">
        <f>VLOOKUP(G10,'2023-24 Salary scale (1 Aug 23)'!A:B,2,FALSE)</f>
        <v>22214</v>
      </c>
      <c r="I10" s="106">
        <v>4200</v>
      </c>
      <c r="J10" s="107">
        <f t="shared" si="2"/>
        <v>26414</v>
      </c>
      <c r="K10" s="108">
        <v>4500</v>
      </c>
      <c r="L10" s="109">
        <f t="shared" si="3"/>
        <v>26714</v>
      </c>
      <c r="M10" s="110">
        <v>11</v>
      </c>
      <c r="N10" s="111">
        <f>VLOOKUP(M10,'2023-24 Salary scale (1 Aug 23)'!A:B,2,FALSE)</f>
        <v>22681</v>
      </c>
      <c r="O10" s="111">
        <v>5000</v>
      </c>
      <c r="P10" s="109">
        <f t="shared" si="4"/>
        <v>27681</v>
      </c>
      <c r="Q10" s="112">
        <f t="shared" si="5"/>
        <v>2920</v>
      </c>
      <c r="R10" s="113">
        <f t="shared" si="6"/>
        <v>0.11792738580832762</v>
      </c>
      <c r="S10" s="114"/>
      <c r="T10" s="118"/>
      <c r="U10" s="122" t="s">
        <v>47</v>
      </c>
      <c r="V10" s="124">
        <f>VLOOKUP(CONCATENATE(Y5,Y6),data,3,FALSE)</f>
        <v>4000</v>
      </c>
      <c r="W10" s="123"/>
      <c r="X10" s="119"/>
      <c r="Y10" s="119"/>
      <c r="Z10" s="119"/>
      <c r="AA10" s="119"/>
      <c r="AB10" s="120"/>
      <c r="AE10" s="188"/>
    </row>
    <row r="11" spans="1:31" x14ac:dyDescent="0.25">
      <c r="A11" s="101">
        <v>3</v>
      </c>
      <c r="B11" s="102">
        <v>11</v>
      </c>
      <c r="C11" s="103" t="str">
        <f t="shared" si="1"/>
        <v>311</v>
      </c>
      <c r="D11" s="104">
        <f>VLOOKUP(B11,'2022 salary scale'!A:B,2,FALSE)</f>
        <v>21197</v>
      </c>
      <c r="E11" s="104">
        <v>4000</v>
      </c>
      <c r="F11" s="104">
        <f t="shared" si="0"/>
        <v>25197</v>
      </c>
      <c r="G11" s="105">
        <v>11</v>
      </c>
      <c r="H11" s="106">
        <f>VLOOKUP(G11,'2023-24 Salary scale (1 Aug 23)'!A:B,2,FALSE)</f>
        <v>22681</v>
      </c>
      <c r="I11" s="106">
        <v>4200</v>
      </c>
      <c r="J11" s="107">
        <f t="shared" si="2"/>
        <v>26881</v>
      </c>
      <c r="K11" s="108">
        <v>4500</v>
      </c>
      <c r="L11" s="109">
        <f t="shared" si="3"/>
        <v>27181</v>
      </c>
      <c r="M11" s="110">
        <v>11</v>
      </c>
      <c r="N11" s="111">
        <f>VLOOKUP(M11,'2023-24 Salary scale (1 Aug 23)'!A:B,2,FALSE)</f>
        <v>22681</v>
      </c>
      <c r="O11" s="111">
        <v>5000</v>
      </c>
      <c r="P11" s="109">
        <f t="shared" si="4"/>
        <v>27681</v>
      </c>
      <c r="Q11" s="112">
        <f t="shared" si="5"/>
        <v>2484</v>
      </c>
      <c r="R11" s="113">
        <f t="shared" si="6"/>
        <v>9.8583164662459755E-2</v>
      </c>
      <c r="S11" s="114"/>
      <c r="T11" s="118"/>
      <c r="U11" s="125" t="s">
        <v>48</v>
      </c>
      <c r="V11" s="126">
        <f>V9+V10</f>
        <v>23333</v>
      </c>
      <c r="W11" s="126"/>
      <c r="X11" s="119"/>
      <c r="Y11" s="119"/>
      <c r="Z11" s="119"/>
      <c r="AA11" s="119"/>
      <c r="AB11" s="120"/>
      <c r="AE11" s="188"/>
    </row>
    <row r="12" spans="1:31" x14ac:dyDescent="0.25">
      <c r="A12" s="101">
        <v>3</v>
      </c>
      <c r="B12" s="102">
        <v>12</v>
      </c>
      <c r="C12" s="103" t="str">
        <f t="shared" si="1"/>
        <v>312</v>
      </c>
      <c r="D12" s="104">
        <f>VLOOKUP(B12,'2022 salary scale'!A:B,2,FALSE)</f>
        <v>21630</v>
      </c>
      <c r="E12" s="104">
        <v>4000</v>
      </c>
      <c r="F12" s="104">
        <f t="shared" si="0"/>
        <v>25630</v>
      </c>
      <c r="G12" s="105">
        <v>12</v>
      </c>
      <c r="H12" s="106">
        <f>VLOOKUP(G12,'2023-24 Salary scale (1 Aug 23)'!A:B,2,FALSE)</f>
        <v>23144</v>
      </c>
      <c r="I12" s="106">
        <v>4200</v>
      </c>
      <c r="J12" s="107">
        <f t="shared" si="2"/>
        <v>27344</v>
      </c>
      <c r="K12" s="108">
        <v>4500</v>
      </c>
      <c r="L12" s="109">
        <f t="shared" si="3"/>
        <v>27644</v>
      </c>
      <c r="M12" s="110">
        <v>12</v>
      </c>
      <c r="N12" s="111">
        <f>VLOOKUP(M12,'2023-24 Salary scale (1 Aug 23)'!A:B,2,FALSE)</f>
        <v>23144</v>
      </c>
      <c r="O12" s="111">
        <v>5000</v>
      </c>
      <c r="P12" s="109">
        <f t="shared" si="4"/>
        <v>28144</v>
      </c>
      <c r="Q12" s="112">
        <f t="shared" si="5"/>
        <v>2514</v>
      </c>
      <c r="R12" s="113">
        <f t="shared" si="6"/>
        <v>9.8088177916504149E-2</v>
      </c>
      <c r="S12" s="114"/>
      <c r="T12" s="118"/>
      <c r="U12" s="119"/>
      <c r="V12" s="119"/>
      <c r="W12" s="119"/>
      <c r="X12" s="119"/>
      <c r="Y12" s="119"/>
      <c r="Z12" s="119"/>
      <c r="AA12" s="119"/>
      <c r="AB12" s="120"/>
      <c r="AE12" s="188"/>
    </row>
    <row r="13" spans="1:31" x14ac:dyDescent="0.25">
      <c r="A13" s="101">
        <v>4</v>
      </c>
      <c r="B13" s="102">
        <v>11</v>
      </c>
      <c r="C13" s="103" t="str">
        <f t="shared" si="1"/>
        <v>411</v>
      </c>
      <c r="D13" s="104">
        <f>VLOOKUP(B13,'2022 salary scale'!A:B,2,FALSE)</f>
        <v>21197</v>
      </c>
      <c r="E13" s="104">
        <v>4000</v>
      </c>
      <c r="F13" s="104">
        <f t="shared" si="0"/>
        <v>25197</v>
      </c>
      <c r="G13" s="105">
        <v>12</v>
      </c>
      <c r="H13" s="106">
        <f>VLOOKUP(G13,'2023-24 Salary scale (1 Aug 23)'!A:B,2,FALSE)</f>
        <v>23144</v>
      </c>
      <c r="I13" s="106">
        <v>4200</v>
      </c>
      <c r="J13" s="107">
        <f t="shared" si="2"/>
        <v>27344</v>
      </c>
      <c r="K13" s="108">
        <v>4500</v>
      </c>
      <c r="L13" s="109">
        <f t="shared" si="3"/>
        <v>27644</v>
      </c>
      <c r="M13" s="110">
        <v>12</v>
      </c>
      <c r="N13" s="111">
        <f>VLOOKUP(M13,'2023-24 Salary scale (1 Aug 23)'!A:B,2,FALSE)</f>
        <v>23144</v>
      </c>
      <c r="O13" s="111">
        <v>5000</v>
      </c>
      <c r="P13" s="109">
        <f t="shared" si="4"/>
        <v>28144</v>
      </c>
      <c r="Q13" s="112">
        <f t="shared" si="5"/>
        <v>2947</v>
      </c>
      <c r="R13" s="113">
        <f t="shared" si="6"/>
        <v>0.11695836805968973</v>
      </c>
      <c r="S13" s="114"/>
      <c r="T13" s="118"/>
      <c r="U13" s="127">
        <v>45139</v>
      </c>
      <c r="V13" s="128"/>
      <c r="W13" s="119"/>
      <c r="X13" s="119"/>
      <c r="Y13" s="119"/>
      <c r="Z13" s="119"/>
      <c r="AA13" s="119"/>
      <c r="AB13" s="120"/>
      <c r="AE13" s="188"/>
    </row>
    <row r="14" spans="1:31" x14ac:dyDescent="0.25">
      <c r="A14" s="101">
        <v>4</v>
      </c>
      <c r="B14" s="102">
        <v>12</v>
      </c>
      <c r="C14" s="103" t="str">
        <f t="shared" si="1"/>
        <v>412</v>
      </c>
      <c r="D14" s="104">
        <f>VLOOKUP(B14,'2022 salary scale'!A:B,2,FALSE)</f>
        <v>21630</v>
      </c>
      <c r="E14" s="104">
        <v>4000</v>
      </c>
      <c r="F14" s="104">
        <f t="shared" si="0"/>
        <v>25630</v>
      </c>
      <c r="G14" s="105">
        <v>13</v>
      </c>
      <c r="H14" s="106">
        <f>VLOOKUP(G14,'2023-24 Salary scale (1 Aug 23)'!A:B,2,FALSE)</f>
        <v>23700</v>
      </c>
      <c r="I14" s="106">
        <v>4200</v>
      </c>
      <c r="J14" s="107">
        <f t="shared" si="2"/>
        <v>27900</v>
      </c>
      <c r="K14" s="108">
        <v>4500</v>
      </c>
      <c r="L14" s="109">
        <f t="shared" si="3"/>
        <v>28200</v>
      </c>
      <c r="M14" s="110">
        <v>13</v>
      </c>
      <c r="N14" s="111">
        <f>VLOOKUP(M14,'2023-24 Salary scale (1 Aug 23)'!A:B,2,FALSE)</f>
        <v>23700</v>
      </c>
      <c r="O14" s="111">
        <v>5000</v>
      </c>
      <c r="P14" s="109">
        <f t="shared" si="4"/>
        <v>28700</v>
      </c>
      <c r="Q14" s="112">
        <f t="shared" si="5"/>
        <v>3070</v>
      </c>
      <c r="R14" s="113">
        <f t="shared" si="6"/>
        <v>0.11978150604760041</v>
      </c>
      <c r="S14" s="114"/>
      <c r="T14" s="118"/>
      <c r="U14" s="129" t="s">
        <v>45</v>
      </c>
      <c r="V14" s="130">
        <f>VLOOKUP(CONCATENATE(Y5,Y6),data,5,FALSE)</f>
        <v>5</v>
      </c>
      <c r="W14" s="123"/>
      <c r="X14" s="119"/>
      <c r="Y14" s="119"/>
      <c r="Z14" s="119"/>
      <c r="AA14" s="119"/>
      <c r="AB14" s="120"/>
      <c r="AE14" s="188"/>
    </row>
    <row r="15" spans="1:31" x14ac:dyDescent="0.25">
      <c r="A15" s="101">
        <v>4</v>
      </c>
      <c r="B15" s="102">
        <v>13</v>
      </c>
      <c r="C15" s="103" t="str">
        <f t="shared" si="1"/>
        <v>413</v>
      </c>
      <c r="D15" s="104">
        <f>VLOOKUP(B15,'2022 salary scale'!A:B,2,FALSE)</f>
        <v>22149</v>
      </c>
      <c r="E15" s="104">
        <v>4000</v>
      </c>
      <c r="F15" s="104">
        <f t="shared" si="0"/>
        <v>26149</v>
      </c>
      <c r="G15" s="105">
        <v>14</v>
      </c>
      <c r="H15" s="106">
        <f>VLOOKUP(G15,'2023-24 Salary scale (1 Aug 23)'!A:B,2,FALSE)</f>
        <v>24248</v>
      </c>
      <c r="I15" s="106">
        <v>4200</v>
      </c>
      <c r="J15" s="107">
        <f t="shared" si="2"/>
        <v>28448</v>
      </c>
      <c r="K15" s="108">
        <v>4500</v>
      </c>
      <c r="L15" s="109">
        <f t="shared" si="3"/>
        <v>28748</v>
      </c>
      <c r="M15" s="110">
        <v>14</v>
      </c>
      <c r="N15" s="111">
        <f>VLOOKUP(M15,'2023-24 Salary scale (1 Aug 23)'!A:B,2,FALSE)</f>
        <v>24248</v>
      </c>
      <c r="O15" s="111">
        <v>5000</v>
      </c>
      <c r="P15" s="109">
        <f t="shared" si="4"/>
        <v>29248</v>
      </c>
      <c r="Q15" s="112">
        <f t="shared" si="5"/>
        <v>3099</v>
      </c>
      <c r="R15" s="113">
        <f t="shared" si="6"/>
        <v>0.11851313625760063</v>
      </c>
      <c r="S15" s="114"/>
      <c r="T15" s="118"/>
      <c r="U15" s="129" t="s">
        <v>46</v>
      </c>
      <c r="V15" s="131">
        <f>VLOOKUP(CONCATENATE(Y5,Y6),data,6,FALSE)</f>
        <v>20880</v>
      </c>
      <c r="W15" s="123"/>
      <c r="X15" s="119"/>
      <c r="Y15" s="119"/>
      <c r="Z15" s="119"/>
      <c r="AA15" s="119"/>
      <c r="AB15" s="120"/>
      <c r="AE15" s="188"/>
    </row>
    <row r="16" spans="1:31" x14ac:dyDescent="0.25">
      <c r="A16" s="101">
        <v>4</v>
      </c>
      <c r="B16" s="102">
        <v>14</v>
      </c>
      <c r="C16" s="103" t="str">
        <f t="shared" si="1"/>
        <v>414</v>
      </c>
      <c r="D16" s="104">
        <f>VLOOKUP(B16,'2022 salary scale'!A:B,2,FALSE)</f>
        <v>22662</v>
      </c>
      <c r="E16" s="104">
        <v>4000</v>
      </c>
      <c r="F16" s="104">
        <f t="shared" si="0"/>
        <v>26662</v>
      </c>
      <c r="G16" s="105">
        <v>14</v>
      </c>
      <c r="H16" s="106">
        <f>VLOOKUP(G16,'2023-24 Salary scale (1 Aug 23)'!A:B,2,FALSE)</f>
        <v>24248</v>
      </c>
      <c r="I16" s="106">
        <v>4200</v>
      </c>
      <c r="J16" s="107">
        <f t="shared" si="2"/>
        <v>28448</v>
      </c>
      <c r="K16" s="108">
        <v>4500</v>
      </c>
      <c r="L16" s="109">
        <f t="shared" si="3"/>
        <v>28748</v>
      </c>
      <c r="M16" s="110">
        <v>15</v>
      </c>
      <c r="N16" s="111">
        <f>VLOOKUP(M16,'2023-24 Salary scale (1 Aug 23)'!A:B,2,FALSE)</f>
        <v>24533</v>
      </c>
      <c r="O16" s="111">
        <v>5000</v>
      </c>
      <c r="P16" s="109">
        <f t="shared" si="4"/>
        <v>29533</v>
      </c>
      <c r="Q16" s="112">
        <f t="shared" si="5"/>
        <v>2871</v>
      </c>
      <c r="R16" s="113">
        <f t="shared" si="6"/>
        <v>0.10768134423524112</v>
      </c>
      <c r="S16" s="114"/>
      <c r="T16" s="118"/>
      <c r="U16" s="128" t="s">
        <v>47</v>
      </c>
      <c r="V16" s="132">
        <f>VLOOKUP(CONCATENATE(Y5,Y6),data,9,FALSE)</f>
        <v>4500</v>
      </c>
      <c r="W16" s="123"/>
      <c r="X16" s="119"/>
      <c r="Y16" s="119"/>
      <c r="Z16" s="119"/>
      <c r="AA16" s="119"/>
      <c r="AB16" s="120"/>
      <c r="AE16" s="188"/>
    </row>
    <row r="17" spans="1:31" x14ac:dyDescent="0.25">
      <c r="A17" s="101">
        <v>4</v>
      </c>
      <c r="B17" s="102">
        <v>15</v>
      </c>
      <c r="C17" s="103" t="str">
        <f t="shared" si="1"/>
        <v>415</v>
      </c>
      <c r="D17" s="104">
        <f>VLOOKUP(B17,'2022 salary scale'!A:B,2,FALSE)</f>
        <v>23144</v>
      </c>
      <c r="E17" s="104">
        <v>4000</v>
      </c>
      <c r="F17" s="104">
        <f t="shared" si="0"/>
        <v>27144</v>
      </c>
      <c r="G17" s="105">
        <v>15</v>
      </c>
      <c r="H17" s="106">
        <f>VLOOKUP(G17,'2023-24 Salary scale (1 Aug 23)'!A:B,2,FALSE)</f>
        <v>24533</v>
      </c>
      <c r="I17" s="106">
        <v>4200</v>
      </c>
      <c r="J17" s="107">
        <f t="shared" si="2"/>
        <v>28733</v>
      </c>
      <c r="K17" s="108">
        <v>4500</v>
      </c>
      <c r="L17" s="109">
        <f t="shared" si="3"/>
        <v>29033</v>
      </c>
      <c r="M17" s="110">
        <v>15</v>
      </c>
      <c r="N17" s="111">
        <f>VLOOKUP(M17,'2023-24 Salary scale (1 Aug 23)'!A:B,2,FALSE)</f>
        <v>24533</v>
      </c>
      <c r="O17" s="111">
        <v>5000</v>
      </c>
      <c r="P17" s="109">
        <f t="shared" si="4"/>
        <v>29533</v>
      </c>
      <c r="Q17" s="112">
        <f t="shared" si="5"/>
        <v>2389</v>
      </c>
      <c r="R17" s="113">
        <f t="shared" si="6"/>
        <v>8.8012083701738852E-2</v>
      </c>
      <c r="S17" s="114"/>
      <c r="T17" s="118"/>
      <c r="U17" s="133" t="s">
        <v>48</v>
      </c>
      <c r="V17" s="134">
        <f>V15+V16</f>
        <v>25380</v>
      </c>
      <c r="W17" s="126"/>
      <c r="X17" s="119"/>
      <c r="Y17" s="119"/>
      <c r="Z17" s="119"/>
      <c r="AA17" s="119"/>
      <c r="AB17" s="120"/>
      <c r="AE17" s="188"/>
    </row>
    <row r="18" spans="1:31" x14ac:dyDescent="0.25">
      <c r="A18" s="101">
        <v>4</v>
      </c>
      <c r="B18" s="102">
        <v>16</v>
      </c>
      <c r="C18" s="103" t="str">
        <f t="shared" si="1"/>
        <v>416</v>
      </c>
      <c r="D18" s="104">
        <f>VLOOKUP(B18,'2022 salary scale'!A:B,2,FALSE)</f>
        <v>23715</v>
      </c>
      <c r="E18" s="104">
        <v>4000</v>
      </c>
      <c r="F18" s="104">
        <f t="shared" si="0"/>
        <v>27715</v>
      </c>
      <c r="G18" s="105">
        <v>16</v>
      </c>
      <c r="H18" s="106">
        <f>VLOOKUP(G18,'2023-24 Salary scale (1 Aug 23)'!A:B,2,FALSE)</f>
        <v>25138</v>
      </c>
      <c r="I18" s="106">
        <v>4200</v>
      </c>
      <c r="J18" s="107">
        <f t="shared" si="2"/>
        <v>29338</v>
      </c>
      <c r="K18" s="108">
        <v>4500</v>
      </c>
      <c r="L18" s="109">
        <f t="shared" si="3"/>
        <v>29638</v>
      </c>
      <c r="M18" s="110">
        <v>16</v>
      </c>
      <c r="N18" s="111">
        <f>VLOOKUP(M18,'2023-24 Salary scale (1 Aug 23)'!A:B,2,FALSE)</f>
        <v>25138</v>
      </c>
      <c r="O18" s="111">
        <v>5000</v>
      </c>
      <c r="P18" s="109">
        <f t="shared" si="4"/>
        <v>30138</v>
      </c>
      <c r="Q18" s="112">
        <f t="shared" si="5"/>
        <v>2423</v>
      </c>
      <c r="R18" s="113">
        <f t="shared" si="6"/>
        <v>8.7425581814901676E-2</v>
      </c>
      <c r="S18" s="114"/>
      <c r="T18" s="118"/>
      <c r="U18" s="119"/>
      <c r="V18" s="119"/>
      <c r="W18" s="119"/>
      <c r="X18" s="119"/>
      <c r="Y18" s="119"/>
      <c r="Z18" s="119"/>
      <c r="AA18" s="119"/>
      <c r="AB18" s="120"/>
      <c r="AE18" s="188"/>
    </row>
    <row r="19" spans="1:31" x14ac:dyDescent="0.25">
      <c r="A19" s="101">
        <v>5</v>
      </c>
      <c r="B19" s="102">
        <v>15</v>
      </c>
      <c r="C19" s="103" t="str">
        <f t="shared" si="1"/>
        <v>515</v>
      </c>
      <c r="D19" s="104">
        <f>VLOOKUP(B19,'2022 salary scale'!A:B,2,FALSE)</f>
        <v>23144</v>
      </c>
      <c r="E19" s="104">
        <v>4000</v>
      </c>
      <c r="F19" s="104">
        <f t="shared" si="0"/>
        <v>27144</v>
      </c>
      <c r="G19" s="105">
        <v>16</v>
      </c>
      <c r="H19" s="106">
        <f>VLOOKUP(G19,'2023-24 Salary scale (1 Aug 23)'!A:B,2,FALSE)</f>
        <v>25138</v>
      </c>
      <c r="I19" s="106">
        <v>4200</v>
      </c>
      <c r="J19" s="107">
        <f t="shared" si="2"/>
        <v>29338</v>
      </c>
      <c r="K19" s="108">
        <v>4500</v>
      </c>
      <c r="L19" s="109">
        <f t="shared" si="3"/>
        <v>29638</v>
      </c>
      <c r="M19" s="110">
        <v>16</v>
      </c>
      <c r="N19" s="111">
        <f>VLOOKUP(M19,'2023-24 Salary scale (1 Aug 23)'!A:B,2,FALSE)</f>
        <v>25138</v>
      </c>
      <c r="O19" s="111">
        <v>5000</v>
      </c>
      <c r="P19" s="109">
        <f t="shared" si="4"/>
        <v>30138</v>
      </c>
      <c r="Q19" s="112">
        <f t="shared" si="5"/>
        <v>2994</v>
      </c>
      <c r="R19" s="113">
        <f t="shared" si="6"/>
        <v>0.11030061892130849</v>
      </c>
      <c r="S19" s="114"/>
      <c r="T19" s="118"/>
      <c r="U19" s="135">
        <v>45261</v>
      </c>
      <c r="V19" s="136"/>
      <c r="W19" s="119"/>
      <c r="X19" s="119"/>
      <c r="Y19" s="119"/>
      <c r="Z19" s="119"/>
      <c r="AA19" s="119"/>
      <c r="AB19" s="120"/>
      <c r="AE19" s="188"/>
    </row>
    <row r="20" spans="1:31" x14ac:dyDescent="0.25">
      <c r="A20" s="101">
        <v>5</v>
      </c>
      <c r="B20" s="102">
        <v>16</v>
      </c>
      <c r="C20" s="103" t="str">
        <f t="shared" si="1"/>
        <v>516</v>
      </c>
      <c r="D20" s="104">
        <f>VLOOKUP(B20,'2022 salary scale'!A:B,2,FALSE)</f>
        <v>23715</v>
      </c>
      <c r="E20" s="104">
        <v>4000</v>
      </c>
      <c r="F20" s="104">
        <f t="shared" si="0"/>
        <v>27715</v>
      </c>
      <c r="G20" s="105">
        <v>17</v>
      </c>
      <c r="H20" s="106">
        <f>VLOOKUP(G20,'2023-24 Salary scale (1 Aug 23)'!A:B,2,FALSE)</f>
        <v>25742</v>
      </c>
      <c r="I20" s="106">
        <v>4200</v>
      </c>
      <c r="J20" s="107">
        <f t="shared" si="2"/>
        <v>29942</v>
      </c>
      <c r="K20" s="108">
        <v>4500</v>
      </c>
      <c r="L20" s="109">
        <f t="shared" si="3"/>
        <v>30242</v>
      </c>
      <c r="M20" s="110">
        <v>17</v>
      </c>
      <c r="N20" s="111">
        <f>VLOOKUP(M20,'2023-24 Salary scale (1 Aug 23)'!A:B,2,FALSE)</f>
        <v>25742</v>
      </c>
      <c r="O20" s="111">
        <v>5000</v>
      </c>
      <c r="P20" s="109">
        <f t="shared" si="4"/>
        <v>30742</v>
      </c>
      <c r="Q20" s="112">
        <f t="shared" si="5"/>
        <v>3027</v>
      </c>
      <c r="R20" s="113">
        <f t="shared" si="6"/>
        <v>0.10921883456611936</v>
      </c>
      <c r="S20" s="114"/>
      <c r="T20" s="118"/>
      <c r="U20" s="137" t="s">
        <v>45</v>
      </c>
      <c r="V20" s="138">
        <f>VLOOKUP(CONCATENATE(Y5,Y6),data,11,FALSE)</f>
        <v>6</v>
      </c>
      <c r="W20" s="123"/>
      <c r="X20" s="119"/>
      <c r="Y20" s="119"/>
      <c r="Z20" s="119"/>
      <c r="AA20" s="119"/>
      <c r="AB20" s="120"/>
      <c r="AE20" s="188"/>
    </row>
    <row r="21" spans="1:31" x14ac:dyDescent="0.25">
      <c r="A21" s="101">
        <v>5</v>
      </c>
      <c r="B21" s="102">
        <v>17</v>
      </c>
      <c r="C21" s="103" t="str">
        <f t="shared" si="1"/>
        <v>517</v>
      </c>
      <c r="D21" s="104">
        <f>VLOOKUP(B21,'2022 salary scale'!A:B,2,FALSE)</f>
        <v>24285</v>
      </c>
      <c r="E21" s="104">
        <v>4000</v>
      </c>
      <c r="F21" s="104">
        <f t="shared" si="0"/>
        <v>28285</v>
      </c>
      <c r="G21" s="105">
        <v>18</v>
      </c>
      <c r="H21" s="106">
        <f>VLOOKUP(G21,'2023-24 Salary scale (1 Aug 23)'!A:B,2,FALSE)</f>
        <v>26444</v>
      </c>
      <c r="I21" s="106">
        <v>4200</v>
      </c>
      <c r="J21" s="107">
        <f t="shared" si="2"/>
        <v>30644</v>
      </c>
      <c r="K21" s="108">
        <v>4500</v>
      </c>
      <c r="L21" s="109">
        <f t="shared" si="3"/>
        <v>30944</v>
      </c>
      <c r="M21" s="110">
        <v>18</v>
      </c>
      <c r="N21" s="111">
        <f>VLOOKUP(M21,'2023-24 Salary scale (1 Aug 23)'!A:B,2,FALSE)</f>
        <v>26444</v>
      </c>
      <c r="O21" s="111">
        <v>5000</v>
      </c>
      <c r="P21" s="109">
        <f t="shared" si="4"/>
        <v>31444</v>
      </c>
      <c r="Q21" s="112">
        <f t="shared" si="5"/>
        <v>3159</v>
      </c>
      <c r="R21" s="113">
        <f t="shared" si="6"/>
        <v>0.11168463850097221</v>
      </c>
      <c r="S21" s="114"/>
      <c r="T21" s="118"/>
      <c r="U21" s="137" t="s">
        <v>46</v>
      </c>
      <c r="V21" s="139">
        <f>VLOOKUP(CONCATENATE(Y5,Y6),data,12,FALSE)</f>
        <v>20948</v>
      </c>
      <c r="W21" s="123"/>
      <c r="X21" s="140" t="s">
        <v>49</v>
      </c>
      <c r="Y21" s="141"/>
      <c r="Z21" s="142"/>
      <c r="AA21" s="143"/>
      <c r="AB21" s="120"/>
      <c r="AE21" s="188"/>
    </row>
    <row r="22" spans="1:31" x14ac:dyDescent="0.25">
      <c r="A22" s="101">
        <v>5</v>
      </c>
      <c r="B22" s="102">
        <v>18</v>
      </c>
      <c r="C22" s="103" t="str">
        <f t="shared" si="1"/>
        <v>518</v>
      </c>
      <c r="D22" s="104">
        <f>VLOOKUP(B22,'2022 salary scale'!A:B,2,FALSE)</f>
        <v>24948</v>
      </c>
      <c r="E22" s="104">
        <v>4000</v>
      </c>
      <c r="F22" s="104">
        <f t="shared" si="0"/>
        <v>28948</v>
      </c>
      <c r="G22" s="105">
        <v>19</v>
      </c>
      <c r="H22" s="106">
        <f>VLOOKUP(G22,'2023-24 Salary scale (1 Aug 23)'!A:B,2,FALSE)</f>
        <v>27181</v>
      </c>
      <c r="I22" s="106">
        <v>4200</v>
      </c>
      <c r="J22" s="107">
        <f t="shared" si="2"/>
        <v>31381</v>
      </c>
      <c r="K22" s="108">
        <v>4500</v>
      </c>
      <c r="L22" s="109">
        <f t="shared" si="3"/>
        <v>31681</v>
      </c>
      <c r="M22" s="110">
        <v>19</v>
      </c>
      <c r="N22" s="111">
        <f>VLOOKUP(M22,'2023-24 Salary scale (1 Aug 23)'!A:B,2,FALSE)</f>
        <v>27181</v>
      </c>
      <c r="O22" s="111">
        <v>5000</v>
      </c>
      <c r="P22" s="109">
        <f t="shared" si="4"/>
        <v>32181</v>
      </c>
      <c r="Q22" s="112">
        <f t="shared" si="5"/>
        <v>3233</v>
      </c>
      <c r="R22" s="113">
        <f t="shared" si="6"/>
        <v>0.11168301782506562</v>
      </c>
      <c r="S22" s="114"/>
      <c r="T22" s="118"/>
      <c r="U22" s="136" t="s">
        <v>47</v>
      </c>
      <c r="V22" s="144">
        <f>VLOOKUP(CONCATENATE(Y5,Y6),data,13,FALSE)</f>
        <v>5000</v>
      </c>
      <c r="W22" s="123"/>
      <c r="X22" s="145" t="s">
        <v>50</v>
      </c>
      <c r="Y22" s="146"/>
      <c r="Z22" s="146"/>
      <c r="AA22" s="147">
        <f>V23-V11</f>
        <v>2615</v>
      </c>
      <c r="AB22" s="120"/>
      <c r="AC22" s="161"/>
      <c r="AE22" s="188"/>
    </row>
    <row r="23" spans="1:31" x14ac:dyDescent="0.25">
      <c r="A23" s="101">
        <v>5</v>
      </c>
      <c r="B23" s="102">
        <v>19</v>
      </c>
      <c r="C23" s="103" t="str">
        <f t="shared" si="1"/>
        <v>519</v>
      </c>
      <c r="D23" s="104">
        <f>VLOOKUP(B23,'2022 salary scale'!A:B,2,FALSE)</f>
        <v>25642</v>
      </c>
      <c r="E23" s="104">
        <v>4000</v>
      </c>
      <c r="F23" s="104">
        <f t="shared" si="0"/>
        <v>29642</v>
      </c>
      <c r="G23" s="105">
        <v>20</v>
      </c>
      <c r="H23" s="106">
        <f>VLOOKUP(G23,'2023-24 Salary scale (1 Aug 23)'!A:B,2,FALSE)</f>
        <v>27979</v>
      </c>
      <c r="I23" s="106">
        <v>4200</v>
      </c>
      <c r="J23" s="107">
        <f t="shared" si="2"/>
        <v>32179</v>
      </c>
      <c r="K23" s="108">
        <v>4500</v>
      </c>
      <c r="L23" s="109">
        <f t="shared" si="3"/>
        <v>32479</v>
      </c>
      <c r="M23" s="110">
        <v>20</v>
      </c>
      <c r="N23" s="111">
        <f>VLOOKUP(M23,'2023-24 Salary scale (1 Aug 23)'!A:B,2,FALSE)</f>
        <v>27979</v>
      </c>
      <c r="O23" s="111">
        <v>5000</v>
      </c>
      <c r="P23" s="109">
        <f t="shared" si="4"/>
        <v>32979</v>
      </c>
      <c r="Q23" s="112">
        <f t="shared" si="5"/>
        <v>3337</v>
      </c>
      <c r="R23" s="113">
        <f t="shared" si="6"/>
        <v>0.11257674920720606</v>
      </c>
      <c r="S23" s="114"/>
      <c r="T23" s="118"/>
      <c r="U23" s="148" t="s">
        <v>48</v>
      </c>
      <c r="V23" s="149">
        <f>V21+V22</f>
        <v>25948</v>
      </c>
      <c r="W23" s="126"/>
      <c r="X23" s="150" t="s">
        <v>51</v>
      </c>
      <c r="Y23" s="151"/>
      <c r="Z23" s="151"/>
      <c r="AA23" s="152">
        <f>AA22/V11</f>
        <v>0.11207302961470879</v>
      </c>
      <c r="AB23" s="120"/>
      <c r="AE23" s="188"/>
    </row>
    <row r="24" spans="1:31" ht="15.75" thickBot="1" x14ac:dyDescent="0.3">
      <c r="A24" s="101">
        <v>5</v>
      </c>
      <c r="B24" s="102">
        <v>20</v>
      </c>
      <c r="C24" s="103" t="str">
        <f t="shared" si="1"/>
        <v>520</v>
      </c>
      <c r="D24" s="104">
        <f>VLOOKUP(B24,'2022 salary scale'!A:B,2,FALSE)</f>
        <v>26396</v>
      </c>
      <c r="E24" s="104">
        <v>4000</v>
      </c>
      <c r="F24" s="104">
        <f t="shared" si="0"/>
        <v>30396</v>
      </c>
      <c r="G24" s="105">
        <v>20</v>
      </c>
      <c r="H24" s="106">
        <f>VLOOKUP(G24,'2023-24 Salary scale (1 Aug 23)'!A:B,2,FALSE)</f>
        <v>27979</v>
      </c>
      <c r="I24" s="106">
        <v>4200</v>
      </c>
      <c r="J24" s="107">
        <f t="shared" si="2"/>
        <v>32179</v>
      </c>
      <c r="K24" s="108">
        <v>4500</v>
      </c>
      <c r="L24" s="109">
        <f t="shared" si="3"/>
        <v>32479</v>
      </c>
      <c r="M24" s="110">
        <v>21</v>
      </c>
      <c r="N24" s="111">
        <f>VLOOKUP(M24,'2023-24 Salary scale (1 Aug 23)'!A:B,2,FALSE)</f>
        <v>28759</v>
      </c>
      <c r="O24" s="111">
        <v>5000</v>
      </c>
      <c r="P24" s="109">
        <f t="shared" si="4"/>
        <v>33759</v>
      </c>
      <c r="Q24" s="112">
        <f t="shared" si="5"/>
        <v>3363</v>
      </c>
      <c r="R24" s="113">
        <f t="shared" si="6"/>
        <v>0.11063955783655754</v>
      </c>
      <c r="S24" s="114"/>
      <c r="T24" s="153"/>
      <c r="U24" s="154"/>
      <c r="V24" s="154"/>
      <c r="W24" s="154"/>
      <c r="X24" s="154"/>
      <c r="Y24" s="154"/>
      <c r="Z24" s="154"/>
      <c r="AA24" s="154"/>
      <c r="AB24" s="155"/>
      <c r="AE24" s="189"/>
    </row>
    <row r="25" spans="1:31" x14ac:dyDescent="0.25">
      <c r="A25" s="162">
        <v>5</v>
      </c>
      <c r="B25" s="163">
        <v>21</v>
      </c>
      <c r="C25" s="164" t="str">
        <f t="shared" si="1"/>
        <v>521</v>
      </c>
      <c r="D25" s="165">
        <f>VLOOKUP(B25,'2022 salary scale'!A:B,2,FALSE)</f>
        <v>27131</v>
      </c>
      <c r="E25" s="165">
        <v>4000</v>
      </c>
      <c r="F25" s="165">
        <f t="shared" si="0"/>
        <v>31131</v>
      </c>
      <c r="G25" s="166">
        <v>21</v>
      </c>
      <c r="H25" s="167">
        <f>VLOOKUP(G25,'2023-24 Salary scale (1 Aug 23)'!A:B,2,FALSE)</f>
        <v>28759</v>
      </c>
      <c r="I25" s="167">
        <v>4200</v>
      </c>
      <c r="J25" s="168">
        <f t="shared" si="2"/>
        <v>32959</v>
      </c>
      <c r="K25" s="169">
        <v>4500</v>
      </c>
      <c r="L25" s="170">
        <f t="shared" si="3"/>
        <v>33259</v>
      </c>
      <c r="M25" s="171">
        <v>21</v>
      </c>
      <c r="N25" s="172">
        <f>VLOOKUP(M25,'2023-24 Salary scale (1 Aug 23)'!A:B,2,FALSE)</f>
        <v>28759</v>
      </c>
      <c r="O25" s="172">
        <v>5000</v>
      </c>
      <c r="P25" s="170">
        <f t="shared" si="4"/>
        <v>33759</v>
      </c>
      <c r="Q25" s="173">
        <f t="shared" si="5"/>
        <v>2628</v>
      </c>
      <c r="R25" s="174">
        <f t="shared" si="6"/>
        <v>8.4417461694131335E-2</v>
      </c>
    </row>
    <row r="26" spans="1:31" x14ac:dyDescent="0.25">
      <c r="A26" s="162">
        <v>5</v>
      </c>
      <c r="B26" s="163">
        <v>22</v>
      </c>
      <c r="C26" s="164" t="str">
        <f t="shared" si="1"/>
        <v>522</v>
      </c>
      <c r="D26" s="165">
        <f>VLOOKUP(B26,'2022 salary scale'!A:B,2,FALSE)</f>
        <v>27929</v>
      </c>
      <c r="E26" s="165">
        <v>4000</v>
      </c>
      <c r="F26" s="165">
        <f t="shared" si="0"/>
        <v>31929</v>
      </c>
      <c r="G26" s="166">
        <v>22</v>
      </c>
      <c r="H26" s="167">
        <f>VLOOKUP(G26,'2023-24 Salary scale (1 Aug 23)'!A:B,2,FALSE)</f>
        <v>29605</v>
      </c>
      <c r="I26" s="167">
        <v>4200</v>
      </c>
      <c r="J26" s="168">
        <f t="shared" si="2"/>
        <v>33805</v>
      </c>
      <c r="K26" s="169">
        <v>4500</v>
      </c>
      <c r="L26" s="170">
        <f t="shared" si="3"/>
        <v>34105</v>
      </c>
      <c r="M26" s="171">
        <v>22</v>
      </c>
      <c r="N26" s="172">
        <f>VLOOKUP(M26,'2023-24 Salary scale (1 Aug 23)'!A:B,2,FALSE)</f>
        <v>29605</v>
      </c>
      <c r="O26" s="172">
        <v>5000</v>
      </c>
      <c r="P26" s="170">
        <f t="shared" si="4"/>
        <v>34605</v>
      </c>
      <c r="Q26" s="173">
        <f t="shared" si="5"/>
        <v>2676</v>
      </c>
      <c r="R26" s="174">
        <f t="shared" si="6"/>
        <v>8.3810955557643618E-2</v>
      </c>
    </row>
    <row r="27" spans="1:31" x14ac:dyDescent="0.25">
      <c r="A27" s="162">
        <v>5</v>
      </c>
      <c r="B27" s="163">
        <v>23</v>
      </c>
      <c r="C27" s="164" t="str">
        <f t="shared" si="1"/>
        <v>523</v>
      </c>
      <c r="D27" s="165">
        <f>VLOOKUP(B27,'2022 salary scale'!A:B,2,FALSE)</f>
        <v>28762</v>
      </c>
      <c r="E27" s="165">
        <v>4000</v>
      </c>
      <c r="F27" s="165">
        <f t="shared" si="0"/>
        <v>32762</v>
      </c>
      <c r="G27" s="166">
        <v>23</v>
      </c>
      <c r="H27" s="167">
        <f>VLOOKUP(G27,'2023-24 Salary scale (1 Aug 23)'!A:B,2,FALSE)</f>
        <v>30487</v>
      </c>
      <c r="I27" s="167">
        <v>4200</v>
      </c>
      <c r="J27" s="168">
        <f t="shared" si="2"/>
        <v>34687</v>
      </c>
      <c r="K27" s="169">
        <v>4500</v>
      </c>
      <c r="L27" s="170">
        <f t="shared" si="3"/>
        <v>34987</v>
      </c>
      <c r="M27" s="171">
        <v>23</v>
      </c>
      <c r="N27" s="172">
        <f>VLOOKUP(M27,'2023-24 Salary scale (1 Aug 23)'!A:B,2,FALSE)</f>
        <v>30487</v>
      </c>
      <c r="O27" s="172">
        <v>5000</v>
      </c>
      <c r="P27" s="170">
        <f t="shared" si="4"/>
        <v>35487</v>
      </c>
      <c r="Q27" s="173">
        <f t="shared" si="5"/>
        <v>2725</v>
      </c>
      <c r="R27" s="174">
        <f t="shared" si="6"/>
        <v>8.3175630303400361E-2</v>
      </c>
    </row>
    <row r="28" spans="1:31" x14ac:dyDescent="0.25">
      <c r="A28" s="162">
        <v>6</v>
      </c>
      <c r="B28" s="163">
        <v>21</v>
      </c>
      <c r="C28" s="164" t="str">
        <f t="shared" si="1"/>
        <v>621</v>
      </c>
      <c r="D28" s="165">
        <f>VLOOKUP(B28,'2022 salary scale'!A:B,2,FALSE)</f>
        <v>27131</v>
      </c>
      <c r="E28" s="165">
        <v>4000</v>
      </c>
      <c r="F28" s="165">
        <f t="shared" si="0"/>
        <v>31131</v>
      </c>
      <c r="G28" s="166">
        <v>22</v>
      </c>
      <c r="H28" s="167">
        <f>VLOOKUP(G28,'2023-24 Salary scale (1 Aug 23)'!A:B,2,FALSE)</f>
        <v>29605</v>
      </c>
      <c r="I28" s="167">
        <v>4200</v>
      </c>
      <c r="J28" s="168">
        <f t="shared" si="2"/>
        <v>33805</v>
      </c>
      <c r="K28" s="169">
        <v>4500</v>
      </c>
      <c r="L28" s="170">
        <f t="shared" si="3"/>
        <v>34105</v>
      </c>
      <c r="M28" s="171">
        <v>22</v>
      </c>
      <c r="N28" s="172">
        <f>VLOOKUP(M28,'2023-24 Salary scale (1 Aug 23)'!A:B,2,FALSE)</f>
        <v>29605</v>
      </c>
      <c r="O28" s="172">
        <v>5000</v>
      </c>
      <c r="P28" s="170">
        <f t="shared" si="4"/>
        <v>34605</v>
      </c>
      <c r="Q28" s="173">
        <f t="shared" si="5"/>
        <v>3474</v>
      </c>
      <c r="R28" s="174">
        <f t="shared" si="6"/>
        <v>0.1115929459381324</v>
      </c>
    </row>
    <row r="29" spans="1:31" x14ac:dyDescent="0.25">
      <c r="A29" s="162">
        <v>6</v>
      </c>
      <c r="B29" s="163">
        <v>22</v>
      </c>
      <c r="C29" s="164" t="str">
        <f t="shared" si="1"/>
        <v>622</v>
      </c>
      <c r="D29" s="165">
        <f>VLOOKUP(B29,'2022 salary scale'!A:B,2,FALSE)</f>
        <v>27929</v>
      </c>
      <c r="E29" s="165">
        <v>4000</v>
      </c>
      <c r="F29" s="165">
        <f t="shared" si="0"/>
        <v>31929</v>
      </c>
      <c r="G29" s="166">
        <v>23</v>
      </c>
      <c r="H29" s="167">
        <f>VLOOKUP(G29,'2023-24 Salary scale (1 Aug 23)'!A:B,2,FALSE)</f>
        <v>30487</v>
      </c>
      <c r="I29" s="167">
        <v>4200</v>
      </c>
      <c r="J29" s="168">
        <f t="shared" si="2"/>
        <v>34687</v>
      </c>
      <c r="K29" s="169">
        <v>4500</v>
      </c>
      <c r="L29" s="170">
        <f t="shared" si="3"/>
        <v>34987</v>
      </c>
      <c r="M29" s="171">
        <v>23</v>
      </c>
      <c r="N29" s="172">
        <f>VLOOKUP(M29,'2023-24 Salary scale (1 Aug 23)'!A:B,2,FALSE)</f>
        <v>30487</v>
      </c>
      <c r="O29" s="172">
        <v>5000</v>
      </c>
      <c r="P29" s="170">
        <f t="shared" si="4"/>
        <v>35487</v>
      </c>
      <c r="Q29" s="173">
        <f t="shared" si="5"/>
        <v>3558</v>
      </c>
      <c r="R29" s="174">
        <f t="shared" si="6"/>
        <v>0.1114347458423377</v>
      </c>
    </row>
    <row r="30" spans="1:31" x14ac:dyDescent="0.25">
      <c r="A30" s="162">
        <v>6</v>
      </c>
      <c r="B30" s="163">
        <v>23</v>
      </c>
      <c r="C30" s="164" t="str">
        <f t="shared" si="1"/>
        <v>623</v>
      </c>
      <c r="D30" s="165">
        <f>VLOOKUP(B30,'2022 salary scale'!A:B,2,FALSE)</f>
        <v>28762</v>
      </c>
      <c r="E30" s="165">
        <v>4000</v>
      </c>
      <c r="F30" s="165">
        <f t="shared" si="0"/>
        <v>32762</v>
      </c>
      <c r="G30" s="166">
        <v>24</v>
      </c>
      <c r="H30" s="167">
        <f>VLOOKUP(G30,'2023-24 Salary scale (1 Aug 23)'!A:B,2,FALSE)</f>
        <v>31396</v>
      </c>
      <c r="I30" s="167">
        <v>4200</v>
      </c>
      <c r="J30" s="168">
        <f t="shared" si="2"/>
        <v>35596</v>
      </c>
      <c r="K30" s="169">
        <v>4500</v>
      </c>
      <c r="L30" s="170">
        <f t="shared" si="3"/>
        <v>35896</v>
      </c>
      <c r="M30" s="171">
        <v>24</v>
      </c>
      <c r="N30" s="172">
        <f>VLOOKUP(M30,'2023-24 Salary scale (1 Aug 23)'!A:B,2,FALSE)</f>
        <v>31396</v>
      </c>
      <c r="O30" s="172">
        <v>5000</v>
      </c>
      <c r="P30" s="170">
        <f t="shared" si="4"/>
        <v>36396</v>
      </c>
      <c r="Q30" s="173">
        <f t="shared" si="5"/>
        <v>3634</v>
      </c>
      <c r="R30" s="174">
        <f t="shared" si="6"/>
        <v>0.11092118918258964</v>
      </c>
    </row>
    <row r="31" spans="1:31" x14ac:dyDescent="0.25">
      <c r="A31" s="162">
        <v>6</v>
      </c>
      <c r="B31" s="163">
        <v>24</v>
      </c>
      <c r="C31" s="164" t="str">
        <f t="shared" si="1"/>
        <v>624</v>
      </c>
      <c r="D31" s="165">
        <f>VLOOKUP(B31,'2022 salary scale'!A:B,2,FALSE)</f>
        <v>29619</v>
      </c>
      <c r="E31" s="165">
        <v>4000</v>
      </c>
      <c r="F31" s="165">
        <f t="shared" si="0"/>
        <v>33619</v>
      </c>
      <c r="G31" s="166">
        <v>25</v>
      </c>
      <c r="H31" s="167">
        <f>VLOOKUP(G31,'2023-24 Salary scale (1 Aug 23)'!A:B,2,FALSE)</f>
        <v>32332</v>
      </c>
      <c r="I31" s="167">
        <v>4200</v>
      </c>
      <c r="J31" s="168">
        <f t="shared" si="2"/>
        <v>36532</v>
      </c>
      <c r="K31" s="169">
        <v>4500</v>
      </c>
      <c r="L31" s="170">
        <f t="shared" si="3"/>
        <v>36832</v>
      </c>
      <c r="M31" s="171">
        <v>25</v>
      </c>
      <c r="N31" s="172">
        <f>VLOOKUP(M31,'2023-24 Salary scale (1 Aug 23)'!A:B,2,FALSE)</f>
        <v>32332</v>
      </c>
      <c r="O31" s="172">
        <v>5000</v>
      </c>
      <c r="P31" s="170">
        <f t="shared" si="4"/>
        <v>37332</v>
      </c>
      <c r="Q31" s="173">
        <f t="shared" si="5"/>
        <v>3713</v>
      </c>
      <c r="R31" s="174">
        <f t="shared" si="6"/>
        <v>0.11044349921175534</v>
      </c>
    </row>
    <row r="32" spans="1:31" x14ac:dyDescent="0.25">
      <c r="A32" s="162">
        <v>6</v>
      </c>
      <c r="B32" s="163">
        <v>25</v>
      </c>
      <c r="C32" s="164" t="str">
        <f t="shared" si="1"/>
        <v>625</v>
      </c>
      <c r="D32" s="165">
        <f>VLOOKUP(B32,'2022 salary scale'!A:B,2,FALSE)</f>
        <v>30502</v>
      </c>
      <c r="E32" s="165">
        <v>4000</v>
      </c>
      <c r="F32" s="165">
        <f t="shared" si="0"/>
        <v>34502</v>
      </c>
      <c r="G32" s="166">
        <v>26</v>
      </c>
      <c r="H32" s="167">
        <f>VLOOKUP(G32,'2023-24 Salary scale (1 Aug 23)'!A:B,2,FALSE)</f>
        <v>32982</v>
      </c>
      <c r="I32" s="167">
        <v>4200</v>
      </c>
      <c r="J32" s="168">
        <f t="shared" si="2"/>
        <v>37182</v>
      </c>
      <c r="K32" s="169">
        <v>4500</v>
      </c>
      <c r="L32" s="170">
        <f t="shared" si="3"/>
        <v>37482</v>
      </c>
      <c r="M32" s="171">
        <v>26</v>
      </c>
      <c r="N32" s="172">
        <f>VLOOKUP(M32,'2023-24 Salary scale (1 Aug 23)'!A:B,2,FALSE)</f>
        <v>32982</v>
      </c>
      <c r="O32" s="172">
        <v>5000</v>
      </c>
      <c r="P32" s="170">
        <f t="shared" si="4"/>
        <v>37982</v>
      </c>
      <c r="Q32" s="173">
        <f t="shared" si="5"/>
        <v>3480</v>
      </c>
      <c r="R32" s="174">
        <f t="shared" si="6"/>
        <v>0.10086371804533067</v>
      </c>
    </row>
    <row r="33" spans="1:18" x14ac:dyDescent="0.25">
      <c r="A33" s="162">
        <v>6</v>
      </c>
      <c r="B33" s="163">
        <v>26</v>
      </c>
      <c r="C33" s="164" t="str">
        <f t="shared" si="1"/>
        <v>626</v>
      </c>
      <c r="D33" s="165">
        <f>VLOOKUP(B33,'2022 salary scale'!A:B,2,FALSE)</f>
        <v>31411</v>
      </c>
      <c r="E33" s="165">
        <v>4000</v>
      </c>
      <c r="F33" s="165">
        <f t="shared" si="0"/>
        <v>35411</v>
      </c>
      <c r="G33" s="166">
        <v>27</v>
      </c>
      <c r="H33" s="167">
        <f>VLOOKUP(G33,'2023-24 Salary scale (1 Aug 23)'!A:B,2,FALSE)</f>
        <v>33966</v>
      </c>
      <c r="I33" s="167">
        <v>4200</v>
      </c>
      <c r="J33" s="168">
        <f t="shared" si="2"/>
        <v>38166</v>
      </c>
      <c r="K33" s="169">
        <v>4500</v>
      </c>
      <c r="L33" s="170">
        <f t="shared" si="3"/>
        <v>38466</v>
      </c>
      <c r="M33" s="171">
        <v>27</v>
      </c>
      <c r="N33" s="172">
        <f>VLOOKUP(M33,'2023-24 Salary scale (1 Aug 23)'!A:B,2,FALSE)</f>
        <v>33966</v>
      </c>
      <c r="O33" s="172">
        <v>5000</v>
      </c>
      <c r="P33" s="170">
        <f t="shared" si="4"/>
        <v>38966</v>
      </c>
      <c r="Q33" s="173">
        <f t="shared" si="5"/>
        <v>3555</v>
      </c>
      <c r="R33" s="174">
        <f t="shared" si="6"/>
        <v>0.10039253339357823</v>
      </c>
    </row>
    <row r="34" spans="1:18" x14ac:dyDescent="0.25">
      <c r="A34" s="162">
        <v>6</v>
      </c>
      <c r="B34" s="163">
        <v>27</v>
      </c>
      <c r="C34" s="164" t="str">
        <f t="shared" si="1"/>
        <v>627</v>
      </c>
      <c r="D34" s="165">
        <f>VLOOKUP(B34,'2022 salary scale'!A:B,2,FALSE)</f>
        <v>32348</v>
      </c>
      <c r="E34" s="165">
        <v>4000</v>
      </c>
      <c r="F34" s="165">
        <f t="shared" si="0"/>
        <v>36348</v>
      </c>
      <c r="G34" s="166">
        <v>27</v>
      </c>
      <c r="H34" s="167">
        <f>VLOOKUP(G34,'2023-24 Salary scale (1 Aug 23)'!A:B,2,FALSE)</f>
        <v>33966</v>
      </c>
      <c r="I34" s="167">
        <v>4200</v>
      </c>
      <c r="J34" s="168">
        <f t="shared" si="2"/>
        <v>38166</v>
      </c>
      <c r="K34" s="169">
        <v>4500</v>
      </c>
      <c r="L34" s="170">
        <f t="shared" si="3"/>
        <v>38466</v>
      </c>
      <c r="M34" s="171">
        <v>28</v>
      </c>
      <c r="N34" s="172">
        <f>VLOOKUP(M34,'2023-24 Salary scale (1 Aug 23)'!A:B,2,FALSE)</f>
        <v>34980</v>
      </c>
      <c r="O34" s="172">
        <v>5000</v>
      </c>
      <c r="P34" s="170">
        <f t="shared" si="4"/>
        <v>39980</v>
      </c>
      <c r="Q34" s="173">
        <f t="shared" si="5"/>
        <v>3632</v>
      </c>
      <c r="R34" s="174">
        <f t="shared" si="6"/>
        <v>9.9922966875756636E-2</v>
      </c>
    </row>
    <row r="35" spans="1:18" x14ac:dyDescent="0.25">
      <c r="A35" s="162">
        <v>6</v>
      </c>
      <c r="B35" s="163">
        <v>28</v>
      </c>
      <c r="C35" s="164" t="str">
        <f t="shared" si="1"/>
        <v>628</v>
      </c>
      <c r="D35" s="165">
        <f>VLOOKUP(B35,'2022 salary scale'!A:B,2,FALSE)</f>
        <v>33314</v>
      </c>
      <c r="E35" s="165">
        <v>4000</v>
      </c>
      <c r="F35" s="165">
        <f t="shared" ref="F35:F66" si="12">D35+E35</f>
        <v>37314</v>
      </c>
      <c r="G35" s="166">
        <v>28</v>
      </c>
      <c r="H35" s="167">
        <f>VLOOKUP(G35,'2023-24 Salary scale (1 Aug 23)'!A:B,2,FALSE)</f>
        <v>34980</v>
      </c>
      <c r="I35" s="167">
        <v>4200</v>
      </c>
      <c r="J35" s="168">
        <f t="shared" si="2"/>
        <v>39180</v>
      </c>
      <c r="K35" s="169">
        <v>4500</v>
      </c>
      <c r="L35" s="170">
        <f t="shared" si="3"/>
        <v>39480</v>
      </c>
      <c r="M35" s="171">
        <v>28</v>
      </c>
      <c r="N35" s="172">
        <f>VLOOKUP(M35,'2023-24 Salary scale (1 Aug 23)'!A:B,2,FALSE)</f>
        <v>34980</v>
      </c>
      <c r="O35" s="172">
        <v>5000</v>
      </c>
      <c r="P35" s="170">
        <f t="shared" si="4"/>
        <v>39980</v>
      </c>
      <c r="Q35" s="173">
        <f t="shared" si="5"/>
        <v>2666</v>
      </c>
      <c r="R35" s="174">
        <f t="shared" si="6"/>
        <v>7.1447713994747364E-2</v>
      </c>
    </row>
    <row r="36" spans="1:18" x14ac:dyDescent="0.25">
      <c r="A36" s="162">
        <v>6</v>
      </c>
      <c r="B36" s="163">
        <v>29</v>
      </c>
      <c r="C36" s="164" t="str">
        <f t="shared" si="1"/>
        <v>629</v>
      </c>
      <c r="D36" s="165">
        <f>VLOOKUP(B36,'2022 salary scale'!A:B,2,FALSE)</f>
        <v>34308</v>
      </c>
      <c r="E36" s="165">
        <v>4000</v>
      </c>
      <c r="F36" s="165">
        <f t="shared" si="12"/>
        <v>38308</v>
      </c>
      <c r="G36" s="166">
        <v>29</v>
      </c>
      <c r="H36" s="167">
        <f>VLOOKUP(G36,'2023-24 Salary scale (1 Aug 23)'!A:B,2,FALSE)</f>
        <v>36024</v>
      </c>
      <c r="I36" s="167">
        <v>4200</v>
      </c>
      <c r="J36" s="168">
        <f t="shared" si="2"/>
        <v>40224</v>
      </c>
      <c r="K36" s="169">
        <v>4500</v>
      </c>
      <c r="L36" s="170">
        <f t="shared" si="3"/>
        <v>40524</v>
      </c>
      <c r="M36" s="171">
        <v>29</v>
      </c>
      <c r="N36" s="172">
        <f>VLOOKUP(M36,'2023-24 Salary scale (1 Aug 23)'!A:B,2,FALSE)</f>
        <v>36024</v>
      </c>
      <c r="O36" s="172">
        <v>5000</v>
      </c>
      <c r="P36" s="170">
        <f t="shared" si="4"/>
        <v>41024</v>
      </c>
      <c r="Q36" s="173">
        <f t="shared" si="5"/>
        <v>2716</v>
      </c>
      <c r="R36" s="174">
        <f t="shared" si="6"/>
        <v>7.0899028923462559E-2</v>
      </c>
    </row>
    <row r="37" spans="1:18" x14ac:dyDescent="0.25">
      <c r="A37" s="162">
        <v>6</v>
      </c>
      <c r="B37" s="163">
        <v>30</v>
      </c>
      <c r="C37" s="164" t="str">
        <f t="shared" si="1"/>
        <v>630</v>
      </c>
      <c r="D37" s="165">
        <f>VLOOKUP(B37,'2022 salary scale'!A:B,2,FALSE)</f>
        <v>35333</v>
      </c>
      <c r="E37" s="165">
        <v>4000</v>
      </c>
      <c r="F37" s="165">
        <f t="shared" si="12"/>
        <v>39333</v>
      </c>
      <c r="G37" s="166">
        <v>30</v>
      </c>
      <c r="H37" s="167">
        <f>VLOOKUP(G37,'2023-24 Salary scale (1 Aug 23)'!A:B,2,FALSE)</f>
        <v>37099</v>
      </c>
      <c r="I37" s="167">
        <v>4200</v>
      </c>
      <c r="J37" s="168">
        <f t="shared" si="2"/>
        <v>41299</v>
      </c>
      <c r="K37" s="169">
        <v>4500</v>
      </c>
      <c r="L37" s="170">
        <f t="shared" si="3"/>
        <v>41599</v>
      </c>
      <c r="M37" s="171">
        <v>30</v>
      </c>
      <c r="N37" s="172">
        <f>VLOOKUP(M37,'2023-24 Salary scale (1 Aug 23)'!A:B,2,FALSE)</f>
        <v>37099</v>
      </c>
      <c r="O37" s="172">
        <v>5000</v>
      </c>
      <c r="P37" s="170">
        <f t="shared" si="4"/>
        <v>42099</v>
      </c>
      <c r="Q37" s="173">
        <f t="shared" si="5"/>
        <v>2766</v>
      </c>
      <c r="R37" s="174">
        <f t="shared" si="6"/>
        <v>7.0322629852795471E-2</v>
      </c>
    </row>
    <row r="38" spans="1:18" x14ac:dyDescent="0.25">
      <c r="A38" s="162">
        <v>7</v>
      </c>
      <c r="B38" s="163">
        <v>29</v>
      </c>
      <c r="C38" s="164" t="str">
        <f t="shared" si="1"/>
        <v>729</v>
      </c>
      <c r="D38" s="165">
        <f>VLOOKUP(B38,'2022 salary scale'!A:B,2,FALSE)</f>
        <v>34308</v>
      </c>
      <c r="E38" s="165">
        <v>4000</v>
      </c>
      <c r="F38" s="165">
        <f t="shared" si="12"/>
        <v>38308</v>
      </c>
      <c r="G38" s="166">
        <v>30</v>
      </c>
      <c r="H38" s="167">
        <f>VLOOKUP(G38,'2023-24 Salary scale (1 Aug 23)'!A:B,2,FALSE)</f>
        <v>37099</v>
      </c>
      <c r="I38" s="167">
        <v>4200</v>
      </c>
      <c r="J38" s="168">
        <f t="shared" si="2"/>
        <v>41299</v>
      </c>
      <c r="K38" s="169">
        <v>4500</v>
      </c>
      <c r="L38" s="170">
        <f t="shared" si="3"/>
        <v>41599</v>
      </c>
      <c r="M38" s="171">
        <v>30</v>
      </c>
      <c r="N38" s="172">
        <f>VLOOKUP(M38,'2023-24 Salary scale (1 Aug 23)'!A:B,2,FALSE)</f>
        <v>37099</v>
      </c>
      <c r="O38" s="172">
        <v>5000</v>
      </c>
      <c r="P38" s="170">
        <f t="shared" si="4"/>
        <v>42099</v>
      </c>
      <c r="Q38" s="173">
        <f t="shared" si="5"/>
        <v>3791</v>
      </c>
      <c r="R38" s="174">
        <f t="shared" si="6"/>
        <v>9.8961052521666426E-2</v>
      </c>
    </row>
    <row r="39" spans="1:18" x14ac:dyDescent="0.25">
      <c r="A39" s="162">
        <v>7</v>
      </c>
      <c r="B39" s="163">
        <v>30</v>
      </c>
      <c r="C39" s="164" t="str">
        <f t="shared" si="1"/>
        <v>730</v>
      </c>
      <c r="D39" s="165">
        <f>VLOOKUP(B39,'2022 salary scale'!A:B,2,FALSE)</f>
        <v>35333</v>
      </c>
      <c r="E39" s="165">
        <v>4000</v>
      </c>
      <c r="F39" s="165">
        <f t="shared" si="12"/>
        <v>39333</v>
      </c>
      <c r="G39" s="166">
        <v>31</v>
      </c>
      <c r="H39" s="167">
        <f>VLOOKUP(G39,'2023-24 Salary scale (1 Aug 23)'!A:B,2,FALSE)</f>
        <v>38205</v>
      </c>
      <c r="I39" s="167">
        <v>4200</v>
      </c>
      <c r="J39" s="168">
        <f t="shared" si="2"/>
        <v>42405</v>
      </c>
      <c r="K39" s="169">
        <v>4500</v>
      </c>
      <c r="L39" s="170">
        <f t="shared" si="3"/>
        <v>42705</v>
      </c>
      <c r="M39" s="171">
        <v>31</v>
      </c>
      <c r="N39" s="172">
        <f>VLOOKUP(M39,'2023-24 Salary scale (1 Aug 23)'!A:B,2,FALSE)</f>
        <v>38205</v>
      </c>
      <c r="O39" s="172">
        <v>5000</v>
      </c>
      <c r="P39" s="170">
        <f t="shared" si="4"/>
        <v>43205</v>
      </c>
      <c r="Q39" s="173">
        <f t="shared" si="5"/>
        <v>3872</v>
      </c>
      <c r="R39" s="174">
        <f t="shared" si="6"/>
        <v>9.8441512216205229E-2</v>
      </c>
    </row>
    <row r="40" spans="1:18" x14ac:dyDescent="0.25">
      <c r="A40" s="162">
        <v>7</v>
      </c>
      <c r="B40" s="163">
        <v>31</v>
      </c>
      <c r="C40" s="164" t="str">
        <f t="shared" si="1"/>
        <v>731</v>
      </c>
      <c r="D40" s="165">
        <f>VLOOKUP(B40,'2022 salary scale'!A:B,2,FALSE)</f>
        <v>36386</v>
      </c>
      <c r="E40" s="165">
        <v>4000</v>
      </c>
      <c r="F40" s="165">
        <f t="shared" si="12"/>
        <v>40386</v>
      </c>
      <c r="G40" s="166">
        <v>32</v>
      </c>
      <c r="H40" s="167">
        <f>VLOOKUP(G40,'2023-24 Salary scale (1 Aug 23)'!A:B,2,FALSE)</f>
        <v>39347</v>
      </c>
      <c r="I40" s="167">
        <v>4200</v>
      </c>
      <c r="J40" s="168">
        <f t="shared" si="2"/>
        <v>43547</v>
      </c>
      <c r="K40" s="169">
        <v>4500</v>
      </c>
      <c r="L40" s="170">
        <f t="shared" si="3"/>
        <v>43847</v>
      </c>
      <c r="M40" s="171">
        <v>32</v>
      </c>
      <c r="N40" s="172">
        <f>VLOOKUP(M40,'2023-24 Salary scale (1 Aug 23)'!A:B,2,FALSE)</f>
        <v>39347</v>
      </c>
      <c r="O40" s="172">
        <v>5000</v>
      </c>
      <c r="P40" s="170">
        <f t="shared" si="4"/>
        <v>44347</v>
      </c>
      <c r="Q40" s="173">
        <f t="shared" si="5"/>
        <v>3961</v>
      </c>
      <c r="R40" s="174">
        <f t="shared" si="6"/>
        <v>9.8078542069033769E-2</v>
      </c>
    </row>
    <row r="41" spans="1:18" x14ac:dyDescent="0.25">
      <c r="A41" s="162">
        <v>7</v>
      </c>
      <c r="B41" s="163">
        <v>32</v>
      </c>
      <c r="C41" s="164" t="str">
        <f t="shared" si="1"/>
        <v>732</v>
      </c>
      <c r="D41" s="165">
        <f>VLOOKUP(B41,'2022 salary scale'!A:B,2,FALSE)</f>
        <v>37474</v>
      </c>
      <c r="E41" s="165">
        <v>4000</v>
      </c>
      <c r="F41" s="165">
        <f t="shared" si="12"/>
        <v>41474</v>
      </c>
      <c r="G41" s="166">
        <v>33</v>
      </c>
      <c r="H41" s="167">
        <f>VLOOKUP(G41,'2023-24 Salary scale (1 Aug 23)'!A:B,2,FALSE)</f>
        <v>40521</v>
      </c>
      <c r="I41" s="167">
        <v>4200</v>
      </c>
      <c r="J41" s="168">
        <f t="shared" si="2"/>
        <v>44721</v>
      </c>
      <c r="K41" s="169">
        <v>4500</v>
      </c>
      <c r="L41" s="170">
        <f t="shared" si="3"/>
        <v>45021</v>
      </c>
      <c r="M41" s="171">
        <v>33</v>
      </c>
      <c r="N41" s="172">
        <f>VLOOKUP(M41,'2023-24 Salary scale (1 Aug 23)'!A:B,2,FALSE)</f>
        <v>40521</v>
      </c>
      <c r="O41" s="172">
        <v>5000</v>
      </c>
      <c r="P41" s="170">
        <f t="shared" si="4"/>
        <v>45521</v>
      </c>
      <c r="Q41" s="173">
        <f t="shared" si="5"/>
        <v>4047</v>
      </c>
      <c r="R41" s="174">
        <f t="shared" si="6"/>
        <v>9.7579206249698514E-2</v>
      </c>
    </row>
    <row r="42" spans="1:18" x14ac:dyDescent="0.25">
      <c r="A42" s="162">
        <v>7</v>
      </c>
      <c r="B42" s="163">
        <v>33</v>
      </c>
      <c r="C42" s="164" t="str">
        <f t="shared" si="1"/>
        <v>733</v>
      </c>
      <c r="D42" s="165">
        <f>VLOOKUP(B42,'2022 salary scale'!A:B,2,FALSE)</f>
        <v>38592</v>
      </c>
      <c r="E42" s="165">
        <v>4000</v>
      </c>
      <c r="F42" s="165">
        <f t="shared" si="12"/>
        <v>42592</v>
      </c>
      <c r="G42" s="166">
        <v>34</v>
      </c>
      <c r="H42" s="167">
        <f>VLOOKUP(G42,'2023-24 Salary scale (1 Aug 23)'!A:B,2,FALSE)</f>
        <v>41732</v>
      </c>
      <c r="I42" s="167">
        <v>4200</v>
      </c>
      <c r="J42" s="168">
        <f t="shared" si="2"/>
        <v>45932</v>
      </c>
      <c r="K42" s="169">
        <v>4500</v>
      </c>
      <c r="L42" s="170">
        <f t="shared" si="3"/>
        <v>46232</v>
      </c>
      <c r="M42" s="171">
        <v>34</v>
      </c>
      <c r="N42" s="172">
        <f>VLOOKUP(M42,'2023-24 Salary scale (1 Aug 23)'!A:B,2,FALSE)</f>
        <v>41732</v>
      </c>
      <c r="O42" s="172">
        <v>5000</v>
      </c>
      <c r="P42" s="170">
        <f t="shared" si="4"/>
        <v>46732</v>
      </c>
      <c r="Q42" s="173">
        <f t="shared" si="5"/>
        <v>4140</v>
      </c>
      <c r="R42" s="174">
        <f t="shared" si="6"/>
        <v>9.7201352366641514E-2</v>
      </c>
    </row>
    <row r="43" spans="1:18" x14ac:dyDescent="0.25">
      <c r="A43" s="162">
        <v>7</v>
      </c>
      <c r="B43" s="163">
        <v>34</v>
      </c>
      <c r="C43" s="164" t="str">
        <f t="shared" si="1"/>
        <v>734</v>
      </c>
      <c r="D43" s="165">
        <f>VLOOKUP(B43,'2022 salary scale'!A:B,2,FALSE)</f>
        <v>39745</v>
      </c>
      <c r="E43" s="165">
        <v>4000</v>
      </c>
      <c r="F43" s="165">
        <f t="shared" si="12"/>
        <v>43745</v>
      </c>
      <c r="G43" s="166">
        <v>35</v>
      </c>
      <c r="H43" s="167">
        <f>VLOOKUP(G43,'2023-24 Salary scale (1 Aug 23)'!A:B,2,FALSE)</f>
        <v>42978</v>
      </c>
      <c r="I43" s="167">
        <v>4200</v>
      </c>
      <c r="J43" s="168">
        <f t="shared" si="2"/>
        <v>47178</v>
      </c>
      <c r="K43" s="169">
        <v>4500</v>
      </c>
      <c r="L43" s="170">
        <f t="shared" si="3"/>
        <v>47478</v>
      </c>
      <c r="M43" s="171">
        <v>35</v>
      </c>
      <c r="N43" s="172">
        <f>VLOOKUP(M43,'2023-24 Salary scale (1 Aug 23)'!A:B,2,FALSE)</f>
        <v>42978</v>
      </c>
      <c r="O43" s="172">
        <v>5000</v>
      </c>
      <c r="P43" s="170">
        <f t="shared" si="4"/>
        <v>47978</v>
      </c>
      <c r="Q43" s="173">
        <f t="shared" si="5"/>
        <v>4233</v>
      </c>
      <c r="R43" s="174">
        <f t="shared" si="6"/>
        <v>9.6765344610812765E-2</v>
      </c>
    </row>
    <row r="44" spans="1:18" x14ac:dyDescent="0.25">
      <c r="A44" s="162">
        <v>7</v>
      </c>
      <c r="B44" s="163">
        <v>35</v>
      </c>
      <c r="C44" s="164" t="str">
        <f t="shared" si="1"/>
        <v>735</v>
      </c>
      <c r="D44" s="165">
        <f>VLOOKUP(B44,'2022 salary scale'!A:B,2,FALSE)</f>
        <v>40931</v>
      </c>
      <c r="E44" s="165">
        <v>4000</v>
      </c>
      <c r="F44" s="165">
        <f t="shared" si="12"/>
        <v>44931</v>
      </c>
      <c r="G44" s="166">
        <v>36</v>
      </c>
      <c r="H44" s="167">
        <f>VLOOKUP(G44,'2023-24 Salary scale (1 Aug 23)'!A:B,2,FALSE)</f>
        <v>44263</v>
      </c>
      <c r="I44" s="167">
        <v>4200</v>
      </c>
      <c r="J44" s="168">
        <f t="shared" si="2"/>
        <v>48463</v>
      </c>
      <c r="K44" s="169">
        <v>4500</v>
      </c>
      <c r="L44" s="170">
        <f t="shared" si="3"/>
        <v>48763</v>
      </c>
      <c r="M44" s="171">
        <v>36</v>
      </c>
      <c r="N44" s="172">
        <f>VLOOKUP(M44,'2023-24 Salary scale (1 Aug 23)'!A:B,2,FALSE)</f>
        <v>44263</v>
      </c>
      <c r="O44" s="172">
        <v>5000</v>
      </c>
      <c r="P44" s="170">
        <f t="shared" si="4"/>
        <v>49263</v>
      </c>
      <c r="Q44" s="173">
        <f t="shared" si="5"/>
        <v>4332</v>
      </c>
      <c r="R44" s="174">
        <f t="shared" si="6"/>
        <v>9.6414502236763067E-2</v>
      </c>
    </row>
    <row r="45" spans="1:18" x14ac:dyDescent="0.25">
      <c r="A45" s="162">
        <v>7</v>
      </c>
      <c r="B45" s="163">
        <v>36</v>
      </c>
      <c r="C45" s="164" t="str">
        <f t="shared" si="1"/>
        <v>736</v>
      </c>
      <c r="D45" s="165">
        <f>VLOOKUP(B45,'2022 salary scale'!A:B,2,FALSE)</f>
        <v>42155</v>
      </c>
      <c r="E45" s="165">
        <v>4000</v>
      </c>
      <c r="F45" s="165">
        <f t="shared" si="12"/>
        <v>46155</v>
      </c>
      <c r="G45" s="166">
        <v>36</v>
      </c>
      <c r="H45" s="167">
        <f>VLOOKUP(G45,'2023-24 Salary scale (1 Aug 23)'!A:B,2,FALSE)</f>
        <v>44263</v>
      </c>
      <c r="I45" s="167">
        <v>4200</v>
      </c>
      <c r="J45" s="168">
        <f t="shared" si="2"/>
        <v>48463</v>
      </c>
      <c r="K45" s="169">
        <v>4500</v>
      </c>
      <c r="L45" s="170">
        <f t="shared" si="3"/>
        <v>48763</v>
      </c>
      <c r="M45" s="171">
        <v>37</v>
      </c>
      <c r="N45" s="172">
        <f>VLOOKUP(M45,'2023-24 Salary scale (1 Aug 23)'!A:B,2,FALSE)</f>
        <v>45585</v>
      </c>
      <c r="O45" s="172">
        <v>5000</v>
      </c>
      <c r="P45" s="170">
        <f t="shared" si="4"/>
        <v>50585</v>
      </c>
      <c r="Q45" s="173">
        <f t="shared" si="5"/>
        <v>4430</v>
      </c>
      <c r="R45" s="174">
        <f t="shared" si="6"/>
        <v>9.5980933809988178E-2</v>
      </c>
    </row>
    <row r="46" spans="1:18" x14ac:dyDescent="0.25">
      <c r="A46" s="162">
        <v>7</v>
      </c>
      <c r="B46" s="163">
        <v>37</v>
      </c>
      <c r="C46" s="164" t="str">
        <f t="shared" si="1"/>
        <v>737</v>
      </c>
      <c r="D46" s="165">
        <f>VLOOKUP(B46,'2022 salary scale'!A:B,2,FALSE)</f>
        <v>43414</v>
      </c>
      <c r="E46" s="165">
        <v>4000</v>
      </c>
      <c r="F46" s="165">
        <f t="shared" si="12"/>
        <v>47414</v>
      </c>
      <c r="G46" s="166">
        <v>37</v>
      </c>
      <c r="H46" s="167">
        <f>VLOOKUP(G46,'2023-24 Salary scale (1 Aug 23)'!A:B,2,FALSE)</f>
        <v>45585</v>
      </c>
      <c r="I46" s="167">
        <v>4200</v>
      </c>
      <c r="J46" s="168">
        <f t="shared" si="2"/>
        <v>49785</v>
      </c>
      <c r="K46" s="169">
        <v>4500</v>
      </c>
      <c r="L46" s="170">
        <f t="shared" si="3"/>
        <v>50085</v>
      </c>
      <c r="M46" s="171">
        <v>37</v>
      </c>
      <c r="N46" s="172">
        <f>VLOOKUP(M46,'2023-24 Salary scale (1 Aug 23)'!A:B,2,FALSE)</f>
        <v>45585</v>
      </c>
      <c r="O46" s="172">
        <v>5000</v>
      </c>
      <c r="P46" s="170">
        <f t="shared" si="4"/>
        <v>50585</v>
      </c>
      <c r="Q46" s="173">
        <f t="shared" si="5"/>
        <v>3171</v>
      </c>
      <c r="R46" s="174">
        <f t="shared" si="6"/>
        <v>6.6878980891719841E-2</v>
      </c>
    </row>
    <row r="47" spans="1:18" x14ac:dyDescent="0.25">
      <c r="A47" s="162">
        <v>7</v>
      </c>
      <c r="B47" s="163">
        <v>38</v>
      </c>
      <c r="C47" s="164" t="str">
        <f t="shared" si="1"/>
        <v>738</v>
      </c>
      <c r="D47" s="165">
        <f>VLOOKUP(B47,'2022 salary scale'!A:B,2,FALSE)</f>
        <v>44737</v>
      </c>
      <c r="E47" s="165">
        <v>4000</v>
      </c>
      <c r="F47" s="165">
        <f t="shared" si="12"/>
        <v>48737</v>
      </c>
      <c r="G47" s="166">
        <v>38</v>
      </c>
      <c r="H47" s="167">
        <f>VLOOKUP(G47,'2023-24 Salary scale (1 Aug 23)'!A:B,2,FALSE)</f>
        <v>46974</v>
      </c>
      <c r="I47" s="167">
        <v>4200</v>
      </c>
      <c r="J47" s="168">
        <f t="shared" si="2"/>
        <v>51174</v>
      </c>
      <c r="K47" s="169">
        <v>4500</v>
      </c>
      <c r="L47" s="170">
        <f t="shared" si="3"/>
        <v>51474</v>
      </c>
      <c r="M47" s="171">
        <v>38</v>
      </c>
      <c r="N47" s="172">
        <f>VLOOKUP(M47,'2023-24 Salary scale (1 Aug 23)'!A:B,2,FALSE)</f>
        <v>46974</v>
      </c>
      <c r="O47" s="172">
        <v>5000</v>
      </c>
      <c r="P47" s="170">
        <f t="shared" si="4"/>
        <v>51974</v>
      </c>
      <c r="Q47" s="173">
        <f t="shared" si="5"/>
        <v>3237</v>
      </c>
      <c r="R47" s="174">
        <f t="shared" si="6"/>
        <v>6.6417711389703982E-2</v>
      </c>
    </row>
    <row r="48" spans="1:18" x14ac:dyDescent="0.25">
      <c r="A48" s="162">
        <v>7</v>
      </c>
      <c r="B48" s="163">
        <v>39</v>
      </c>
      <c r="C48" s="164" t="str">
        <f t="shared" si="1"/>
        <v>739</v>
      </c>
      <c r="D48" s="165">
        <f>VLOOKUP(B48,'2022 salary scale'!A:B,2,FALSE)</f>
        <v>46047</v>
      </c>
      <c r="E48" s="165">
        <v>4000</v>
      </c>
      <c r="F48" s="165">
        <f t="shared" si="12"/>
        <v>50047</v>
      </c>
      <c r="G48" s="166">
        <v>39</v>
      </c>
      <c r="H48" s="167">
        <f>VLOOKUP(G48,'2023-24 Salary scale (1 Aug 23)'!A:B,2,FALSE)</f>
        <v>48350</v>
      </c>
      <c r="I48" s="167">
        <v>4200</v>
      </c>
      <c r="J48" s="168">
        <f t="shared" si="2"/>
        <v>52550</v>
      </c>
      <c r="K48" s="169">
        <v>4500</v>
      </c>
      <c r="L48" s="170">
        <f t="shared" si="3"/>
        <v>52850</v>
      </c>
      <c r="M48" s="171">
        <v>39</v>
      </c>
      <c r="N48" s="172">
        <f>VLOOKUP(M48,'2023-24 Salary scale (1 Aug 23)'!A:B,2,FALSE)</f>
        <v>48350</v>
      </c>
      <c r="O48" s="172">
        <v>5000</v>
      </c>
      <c r="P48" s="170">
        <f t="shared" si="4"/>
        <v>53350</v>
      </c>
      <c r="Q48" s="173">
        <f t="shared" si="5"/>
        <v>3303</v>
      </c>
      <c r="R48" s="174">
        <f t="shared" si="6"/>
        <v>6.5997961915799097E-2</v>
      </c>
    </row>
    <row r="49" spans="1:18" x14ac:dyDescent="0.25">
      <c r="A49" s="162">
        <v>8</v>
      </c>
      <c r="B49" s="163">
        <v>37</v>
      </c>
      <c r="C49" s="164" t="str">
        <f t="shared" si="1"/>
        <v>837</v>
      </c>
      <c r="D49" s="165">
        <f>VLOOKUP(B49,'2022 salary scale'!A:B,2,FALSE)</f>
        <v>43414</v>
      </c>
      <c r="E49" s="165">
        <v>4000</v>
      </c>
      <c r="F49" s="165">
        <f t="shared" si="12"/>
        <v>47414</v>
      </c>
      <c r="G49" s="166">
        <v>38</v>
      </c>
      <c r="H49" s="167">
        <f>VLOOKUP(G49,'2023-24 Salary scale (1 Aug 23)'!A:B,2,FALSE)</f>
        <v>46974</v>
      </c>
      <c r="I49" s="167">
        <v>4200</v>
      </c>
      <c r="J49" s="168">
        <f t="shared" si="2"/>
        <v>51174</v>
      </c>
      <c r="K49" s="169">
        <v>4500</v>
      </c>
      <c r="L49" s="170">
        <f t="shared" si="3"/>
        <v>51474</v>
      </c>
      <c r="M49" s="171">
        <v>38</v>
      </c>
      <c r="N49" s="172">
        <f>VLOOKUP(M49,'2023-24 Salary scale (1 Aug 23)'!A:B,2,FALSE)</f>
        <v>46974</v>
      </c>
      <c r="O49" s="172">
        <v>4500</v>
      </c>
      <c r="P49" s="170">
        <f t="shared" si="4"/>
        <v>51474</v>
      </c>
      <c r="Q49" s="173">
        <f t="shared" si="5"/>
        <v>4060</v>
      </c>
      <c r="R49" s="174">
        <f t="shared" si="6"/>
        <v>8.5628717256506448E-2</v>
      </c>
    </row>
    <row r="50" spans="1:18" x14ac:dyDescent="0.25">
      <c r="A50" s="162">
        <v>8</v>
      </c>
      <c r="B50" s="163">
        <v>38</v>
      </c>
      <c r="C50" s="164" t="str">
        <f t="shared" si="1"/>
        <v>838</v>
      </c>
      <c r="D50" s="165">
        <f>VLOOKUP(B50,'2022 salary scale'!A:B,2,FALSE)</f>
        <v>44737</v>
      </c>
      <c r="E50" s="165">
        <v>4000</v>
      </c>
      <c r="F50" s="165">
        <f t="shared" si="12"/>
        <v>48737</v>
      </c>
      <c r="G50" s="166">
        <v>39</v>
      </c>
      <c r="H50" s="167">
        <f>VLOOKUP(G50,'2023-24 Salary scale (1 Aug 23)'!A:B,2,FALSE)</f>
        <v>48350</v>
      </c>
      <c r="I50" s="167">
        <v>4200</v>
      </c>
      <c r="J50" s="168">
        <f t="shared" si="2"/>
        <v>52550</v>
      </c>
      <c r="K50" s="169">
        <v>4500</v>
      </c>
      <c r="L50" s="170">
        <f t="shared" si="3"/>
        <v>52850</v>
      </c>
      <c r="M50" s="171">
        <v>39</v>
      </c>
      <c r="N50" s="172">
        <f>VLOOKUP(M50,'2023-24 Salary scale (1 Aug 23)'!A:B,2,FALSE)</f>
        <v>48350</v>
      </c>
      <c r="O50" s="172">
        <v>4500</v>
      </c>
      <c r="P50" s="170">
        <f t="shared" si="4"/>
        <v>52850</v>
      </c>
      <c r="Q50" s="173">
        <f t="shared" si="5"/>
        <v>4113</v>
      </c>
      <c r="R50" s="174">
        <f t="shared" si="6"/>
        <v>8.4391735231959197E-2</v>
      </c>
    </row>
    <row r="51" spans="1:18" x14ac:dyDescent="0.25">
      <c r="A51" s="162">
        <v>8</v>
      </c>
      <c r="B51" s="163">
        <v>39</v>
      </c>
      <c r="C51" s="164" t="str">
        <f t="shared" si="1"/>
        <v>839</v>
      </c>
      <c r="D51" s="165">
        <f>VLOOKUP(B51,'2022 salary scale'!A:B,2,FALSE)</f>
        <v>46047</v>
      </c>
      <c r="E51" s="165">
        <v>4000</v>
      </c>
      <c r="F51" s="165">
        <f t="shared" si="12"/>
        <v>50047</v>
      </c>
      <c r="G51" s="166">
        <v>40</v>
      </c>
      <c r="H51" s="167">
        <f>VLOOKUP(G51,'2023-24 Salary scale (1 Aug 23)'!A:B,2,FALSE)</f>
        <v>49794</v>
      </c>
      <c r="I51" s="167">
        <v>4200</v>
      </c>
      <c r="J51" s="168">
        <f t="shared" si="2"/>
        <v>53994</v>
      </c>
      <c r="K51" s="169">
        <v>4500</v>
      </c>
      <c r="L51" s="170">
        <f t="shared" si="3"/>
        <v>54294</v>
      </c>
      <c r="M51" s="171">
        <v>40</v>
      </c>
      <c r="N51" s="172">
        <f>VLOOKUP(M51,'2023-24 Salary scale (1 Aug 23)'!A:B,2,FALSE)</f>
        <v>49794</v>
      </c>
      <c r="O51" s="172">
        <v>4500</v>
      </c>
      <c r="P51" s="170">
        <f t="shared" si="4"/>
        <v>54294</v>
      </c>
      <c r="Q51" s="173">
        <f t="shared" si="5"/>
        <v>4247</v>
      </c>
      <c r="R51" s="174">
        <f t="shared" si="6"/>
        <v>8.4860231382500428E-2</v>
      </c>
    </row>
    <row r="52" spans="1:18" x14ac:dyDescent="0.25">
      <c r="A52" s="162">
        <v>8</v>
      </c>
      <c r="B52" s="163">
        <v>40</v>
      </c>
      <c r="C52" s="164" t="str">
        <f t="shared" si="1"/>
        <v>840</v>
      </c>
      <c r="D52" s="165">
        <f>VLOOKUP(B52,'2022 salary scale'!A:B,2,FALSE)</f>
        <v>47423</v>
      </c>
      <c r="E52" s="165">
        <v>4000</v>
      </c>
      <c r="F52" s="165">
        <f t="shared" si="12"/>
        <v>51423</v>
      </c>
      <c r="G52" s="166">
        <v>41</v>
      </c>
      <c r="H52" s="167">
        <f>VLOOKUP(G52,'2023-24 Salary scale (1 Aug 23)'!A:B,2,FALSE)</f>
        <v>51283</v>
      </c>
      <c r="I52" s="167">
        <v>4200</v>
      </c>
      <c r="J52" s="168">
        <f t="shared" si="2"/>
        <v>55483</v>
      </c>
      <c r="K52" s="169">
        <v>4500</v>
      </c>
      <c r="L52" s="170">
        <f t="shared" si="3"/>
        <v>55783</v>
      </c>
      <c r="M52" s="171">
        <v>41</v>
      </c>
      <c r="N52" s="172">
        <f>VLOOKUP(M52,'2023-24 Salary scale (1 Aug 23)'!A:B,2,FALSE)</f>
        <v>51283</v>
      </c>
      <c r="O52" s="172">
        <v>4500</v>
      </c>
      <c r="P52" s="170">
        <f t="shared" si="4"/>
        <v>55783</v>
      </c>
      <c r="Q52" s="173">
        <f t="shared" si="5"/>
        <v>4360</v>
      </c>
      <c r="R52" s="174">
        <f t="shared" si="6"/>
        <v>8.4786963032106311E-2</v>
      </c>
    </row>
    <row r="53" spans="1:18" x14ac:dyDescent="0.25">
      <c r="A53" s="162">
        <v>8</v>
      </c>
      <c r="B53" s="163">
        <v>41</v>
      </c>
      <c r="C53" s="164" t="str">
        <f t="shared" si="1"/>
        <v>841</v>
      </c>
      <c r="D53" s="165">
        <f>VLOOKUP(B53,'2022 salary scale'!A:B,2,FALSE)</f>
        <v>48841</v>
      </c>
      <c r="E53" s="165">
        <v>4000</v>
      </c>
      <c r="F53" s="165">
        <f t="shared" si="12"/>
        <v>52841</v>
      </c>
      <c r="G53" s="166">
        <v>42</v>
      </c>
      <c r="H53" s="167">
        <f>VLOOKUP(G53,'2023-24 Salary scale (1 Aug 23)'!A:B,2,FALSE)</f>
        <v>52815</v>
      </c>
      <c r="I53" s="167">
        <v>4200</v>
      </c>
      <c r="J53" s="168">
        <f t="shared" si="2"/>
        <v>57015</v>
      </c>
      <c r="K53" s="169">
        <v>4500</v>
      </c>
      <c r="L53" s="170">
        <f t="shared" si="3"/>
        <v>57315</v>
      </c>
      <c r="M53" s="171">
        <v>42</v>
      </c>
      <c r="N53" s="172">
        <f>VLOOKUP(M53,'2023-24 Salary scale (1 Aug 23)'!A:B,2,FALSE)</f>
        <v>52815</v>
      </c>
      <c r="O53" s="172">
        <v>4500</v>
      </c>
      <c r="P53" s="170">
        <f t="shared" si="4"/>
        <v>57315</v>
      </c>
      <c r="Q53" s="173">
        <f t="shared" si="5"/>
        <v>4474</v>
      </c>
      <c r="R53" s="174">
        <f t="shared" si="6"/>
        <v>8.4669101644556211E-2</v>
      </c>
    </row>
    <row r="54" spans="1:18" x14ac:dyDescent="0.25">
      <c r="A54" s="162">
        <v>8</v>
      </c>
      <c r="B54" s="163">
        <v>42</v>
      </c>
      <c r="C54" s="164" t="str">
        <f t="shared" si="1"/>
        <v>842</v>
      </c>
      <c r="D54" s="165">
        <f>VLOOKUP(B54,'2022 salary scale'!A:B,2,FALSE)</f>
        <v>50300</v>
      </c>
      <c r="E54" s="165">
        <v>4000</v>
      </c>
      <c r="F54" s="165">
        <f t="shared" si="12"/>
        <v>54300</v>
      </c>
      <c r="G54" s="166">
        <v>43</v>
      </c>
      <c r="H54" s="167">
        <f>VLOOKUP(G54,'2023-24 Salary scale (1 Aug 23)'!A:B,2,FALSE)</f>
        <v>54395</v>
      </c>
      <c r="I54" s="167">
        <v>4200</v>
      </c>
      <c r="J54" s="168">
        <f t="shared" si="2"/>
        <v>58595</v>
      </c>
      <c r="K54" s="169">
        <v>4500</v>
      </c>
      <c r="L54" s="170">
        <f t="shared" si="3"/>
        <v>58895</v>
      </c>
      <c r="M54" s="171">
        <v>43</v>
      </c>
      <c r="N54" s="172">
        <f>VLOOKUP(M54,'2023-24 Salary scale (1 Aug 23)'!A:B,2,FALSE)</f>
        <v>54395</v>
      </c>
      <c r="O54" s="172">
        <v>4500</v>
      </c>
      <c r="P54" s="170">
        <f t="shared" si="4"/>
        <v>58895</v>
      </c>
      <c r="Q54" s="173">
        <f t="shared" si="5"/>
        <v>4595</v>
      </c>
      <c r="R54" s="174">
        <f t="shared" si="6"/>
        <v>8.4622467771638954E-2</v>
      </c>
    </row>
    <row r="55" spans="1:18" x14ac:dyDescent="0.25">
      <c r="A55" s="162">
        <v>8</v>
      </c>
      <c r="B55" s="163">
        <v>43</v>
      </c>
      <c r="C55" s="164" t="str">
        <f t="shared" si="1"/>
        <v>843</v>
      </c>
      <c r="D55" s="165">
        <f>VLOOKUP(B55,'2022 salary scale'!A:B,2,FALSE)</f>
        <v>51805</v>
      </c>
      <c r="E55" s="165">
        <v>4000</v>
      </c>
      <c r="F55" s="165">
        <f t="shared" si="12"/>
        <v>55805</v>
      </c>
      <c r="G55" s="166">
        <v>43</v>
      </c>
      <c r="H55" s="167">
        <f>VLOOKUP(G55,'2023-24 Salary scale (1 Aug 23)'!A:B,2,FALSE)</f>
        <v>54395</v>
      </c>
      <c r="I55" s="167">
        <v>4200</v>
      </c>
      <c r="J55" s="168">
        <f t="shared" si="2"/>
        <v>58595</v>
      </c>
      <c r="K55" s="169">
        <v>4500</v>
      </c>
      <c r="L55" s="170">
        <f t="shared" si="3"/>
        <v>58895</v>
      </c>
      <c r="M55" s="171">
        <v>44</v>
      </c>
      <c r="N55" s="172">
        <f>VLOOKUP(M55,'2023-24 Salary scale (1 Aug 23)'!A:B,2,FALSE)</f>
        <v>56021</v>
      </c>
      <c r="O55" s="172">
        <v>4500</v>
      </c>
      <c r="P55" s="170">
        <f t="shared" si="4"/>
        <v>60521</v>
      </c>
      <c r="Q55" s="173">
        <f t="shared" si="5"/>
        <v>4716</v>
      </c>
      <c r="R55" s="174">
        <f t="shared" si="6"/>
        <v>8.4508556580951577E-2</v>
      </c>
    </row>
    <row r="56" spans="1:18" x14ac:dyDescent="0.25">
      <c r="A56" s="162">
        <v>8</v>
      </c>
      <c r="B56" s="163">
        <v>44</v>
      </c>
      <c r="C56" s="164" t="str">
        <f t="shared" si="1"/>
        <v>844</v>
      </c>
      <c r="D56" s="165">
        <f>VLOOKUP(B56,'2022 salary scale'!A:B,2,FALSE)</f>
        <v>53353</v>
      </c>
      <c r="E56" s="165">
        <v>4000</v>
      </c>
      <c r="F56" s="165">
        <f t="shared" si="12"/>
        <v>57353</v>
      </c>
      <c r="G56" s="166">
        <v>44</v>
      </c>
      <c r="H56" s="167">
        <f>VLOOKUP(G56,'2023-24 Salary scale (1 Aug 23)'!A:B,2,FALSE)</f>
        <v>56021</v>
      </c>
      <c r="I56" s="167">
        <v>4200</v>
      </c>
      <c r="J56" s="168">
        <f t="shared" si="2"/>
        <v>60221</v>
      </c>
      <c r="K56" s="169">
        <v>4500</v>
      </c>
      <c r="L56" s="170">
        <f t="shared" si="3"/>
        <v>60521</v>
      </c>
      <c r="M56" s="171">
        <v>44</v>
      </c>
      <c r="N56" s="172">
        <f>VLOOKUP(M56,'2023-24 Salary scale (1 Aug 23)'!A:B,2,FALSE)</f>
        <v>56021</v>
      </c>
      <c r="O56" s="172">
        <v>4500</v>
      </c>
      <c r="P56" s="170">
        <f t="shared" si="4"/>
        <v>60521</v>
      </c>
      <c r="Q56" s="173">
        <f t="shared" si="5"/>
        <v>3168</v>
      </c>
      <c r="R56" s="174">
        <f t="shared" si="6"/>
        <v>5.5236866423726827E-2</v>
      </c>
    </row>
    <row r="57" spans="1:18" x14ac:dyDescent="0.25">
      <c r="A57" s="162">
        <v>8</v>
      </c>
      <c r="B57" s="163">
        <v>45</v>
      </c>
      <c r="C57" s="164" t="str">
        <f t="shared" si="1"/>
        <v>845</v>
      </c>
      <c r="D57" s="165">
        <f>VLOOKUP(B57,'2022 salary scale'!A:B,2,FALSE)</f>
        <v>54949</v>
      </c>
      <c r="E57" s="165">
        <v>4000</v>
      </c>
      <c r="F57" s="165">
        <f t="shared" si="12"/>
        <v>58949</v>
      </c>
      <c r="G57" s="166">
        <v>45</v>
      </c>
      <c r="H57" s="167">
        <f>VLOOKUP(G57,'2023-24 Salary scale (1 Aug 23)'!A:B,2,FALSE)</f>
        <v>57696</v>
      </c>
      <c r="I57" s="167">
        <v>4200</v>
      </c>
      <c r="J57" s="168">
        <f t="shared" si="2"/>
        <v>61896</v>
      </c>
      <c r="K57" s="169">
        <v>4500</v>
      </c>
      <c r="L57" s="170">
        <f t="shared" si="3"/>
        <v>62196</v>
      </c>
      <c r="M57" s="171">
        <v>45</v>
      </c>
      <c r="N57" s="172">
        <f>VLOOKUP(M57,'2023-24 Salary scale (1 Aug 23)'!A:B,2,FALSE)</f>
        <v>57696</v>
      </c>
      <c r="O57" s="172">
        <v>4500</v>
      </c>
      <c r="P57" s="170">
        <f t="shared" si="4"/>
        <v>62196</v>
      </c>
      <c r="Q57" s="173">
        <f t="shared" si="5"/>
        <v>3247</v>
      </c>
      <c r="R57" s="174">
        <f t="shared" si="6"/>
        <v>5.5081511136745309E-2</v>
      </c>
    </row>
    <row r="58" spans="1:18" x14ac:dyDescent="0.25">
      <c r="A58" s="162">
        <v>8</v>
      </c>
      <c r="B58" s="163">
        <v>46</v>
      </c>
      <c r="C58" s="164" t="str">
        <f t="shared" si="1"/>
        <v>846</v>
      </c>
      <c r="D58" s="165">
        <f>VLOOKUP(B58,'2022 salary scale'!A:B,2,FALSE)</f>
        <v>56592</v>
      </c>
      <c r="E58" s="165">
        <v>4000</v>
      </c>
      <c r="F58" s="165">
        <f t="shared" si="12"/>
        <v>60592</v>
      </c>
      <c r="G58" s="166">
        <v>46</v>
      </c>
      <c r="H58" s="167">
        <f>VLOOKUP(G58,'2023-24 Salary scale (1 Aug 23)'!A:B,2,FALSE)</f>
        <v>59421</v>
      </c>
      <c r="I58" s="167">
        <v>4200</v>
      </c>
      <c r="J58" s="168">
        <f t="shared" si="2"/>
        <v>63621</v>
      </c>
      <c r="K58" s="169">
        <v>4500</v>
      </c>
      <c r="L58" s="170">
        <f t="shared" si="3"/>
        <v>63921</v>
      </c>
      <c r="M58" s="171">
        <v>46</v>
      </c>
      <c r="N58" s="172">
        <f>VLOOKUP(M58,'2023-24 Salary scale (1 Aug 23)'!A:B,2,FALSE)</f>
        <v>59421</v>
      </c>
      <c r="O58" s="172">
        <v>4500</v>
      </c>
      <c r="P58" s="170">
        <f t="shared" si="4"/>
        <v>63921</v>
      </c>
      <c r="Q58" s="173">
        <f t="shared" si="5"/>
        <v>3329</v>
      </c>
      <c r="R58" s="174">
        <f t="shared" si="6"/>
        <v>5.4941246369157648E-2</v>
      </c>
    </row>
    <row r="59" spans="1:18" x14ac:dyDescent="0.25">
      <c r="A59" s="162">
        <v>9</v>
      </c>
      <c r="B59" s="163">
        <v>46</v>
      </c>
      <c r="C59" s="164" t="str">
        <f t="shared" si="1"/>
        <v>946</v>
      </c>
      <c r="D59" s="165">
        <f>VLOOKUP(B59,'2022 salary scale'!A:B,2,FALSE)</f>
        <v>56592</v>
      </c>
      <c r="E59" s="165">
        <v>4000</v>
      </c>
      <c r="F59" s="165">
        <f t="shared" si="12"/>
        <v>60592</v>
      </c>
      <c r="G59" s="166">
        <v>47</v>
      </c>
      <c r="H59" s="167">
        <f>VLOOKUP(G59,'2023-24 Salary scale (1 Aug 23)'!A:B,2,FALSE)</f>
        <v>61198</v>
      </c>
      <c r="I59" s="167">
        <v>4200</v>
      </c>
      <c r="J59" s="168">
        <f t="shared" si="2"/>
        <v>65398</v>
      </c>
      <c r="K59" s="169">
        <v>4500</v>
      </c>
      <c r="L59" s="170">
        <f t="shared" si="3"/>
        <v>65698</v>
      </c>
      <c r="M59" s="171">
        <v>47</v>
      </c>
      <c r="N59" s="172">
        <f>VLOOKUP(M59,'2023-24 Salary scale (1 Aug 23)'!A:B,2,FALSE)</f>
        <v>61198</v>
      </c>
      <c r="O59" s="172">
        <v>4500</v>
      </c>
      <c r="P59" s="170">
        <f t="shared" si="4"/>
        <v>65698</v>
      </c>
      <c r="Q59" s="173">
        <f t="shared" si="5"/>
        <v>5106</v>
      </c>
      <c r="R59" s="174">
        <f t="shared" si="6"/>
        <v>8.426855030367042E-2</v>
      </c>
    </row>
    <row r="60" spans="1:18" x14ac:dyDescent="0.25">
      <c r="A60" s="162">
        <v>9</v>
      </c>
      <c r="B60" s="163">
        <v>47</v>
      </c>
      <c r="C60" s="164" t="str">
        <f t="shared" si="1"/>
        <v>947</v>
      </c>
      <c r="D60" s="165">
        <f>VLOOKUP(B60,'2022 salary scale'!A:B,2,FALSE)</f>
        <v>58284</v>
      </c>
      <c r="E60" s="165">
        <v>4000</v>
      </c>
      <c r="F60" s="165">
        <f t="shared" si="12"/>
        <v>62284</v>
      </c>
      <c r="G60" s="166">
        <v>48</v>
      </c>
      <c r="H60" s="167">
        <f>VLOOKUP(G60,'2023-24 Salary scale (1 Aug 23)'!A:B,2,FALSE)</f>
        <v>63029</v>
      </c>
      <c r="I60" s="167">
        <v>4200</v>
      </c>
      <c r="J60" s="168">
        <f t="shared" si="2"/>
        <v>67229</v>
      </c>
      <c r="K60" s="169">
        <v>4500</v>
      </c>
      <c r="L60" s="170">
        <f t="shared" si="3"/>
        <v>67529</v>
      </c>
      <c r="M60" s="171">
        <v>48</v>
      </c>
      <c r="N60" s="172">
        <f>VLOOKUP(M60,'2023-24 Salary scale (1 Aug 23)'!A:B,2,FALSE)</f>
        <v>63029</v>
      </c>
      <c r="O60" s="172">
        <v>4500</v>
      </c>
      <c r="P60" s="170">
        <f t="shared" si="4"/>
        <v>67529</v>
      </c>
      <c r="Q60" s="173">
        <f t="shared" si="5"/>
        <v>5245</v>
      </c>
      <c r="R60" s="174">
        <f t="shared" si="6"/>
        <v>8.4211033331192509E-2</v>
      </c>
    </row>
    <row r="61" spans="1:18" x14ac:dyDescent="0.25">
      <c r="A61" s="162">
        <v>9</v>
      </c>
      <c r="B61" s="163">
        <v>48</v>
      </c>
      <c r="C61" s="164" t="str">
        <f t="shared" si="1"/>
        <v>948</v>
      </c>
      <c r="D61" s="165">
        <f>VLOOKUP(B61,'2022 salary scale'!A:B,2,FALSE)</f>
        <v>60027</v>
      </c>
      <c r="E61" s="165">
        <v>4000</v>
      </c>
      <c r="F61" s="165">
        <f t="shared" si="12"/>
        <v>64027</v>
      </c>
      <c r="G61" s="166">
        <v>49</v>
      </c>
      <c r="H61" s="167">
        <f>VLOOKUP(G61,'2023-24 Salary scale (1 Aug 23)'!A:B,2,FALSE)</f>
        <v>64914</v>
      </c>
      <c r="I61" s="167">
        <v>4200</v>
      </c>
      <c r="J61" s="168">
        <f t="shared" si="2"/>
        <v>69114</v>
      </c>
      <c r="K61" s="169">
        <v>4500</v>
      </c>
      <c r="L61" s="170">
        <f t="shared" si="3"/>
        <v>69414</v>
      </c>
      <c r="M61" s="171">
        <v>49</v>
      </c>
      <c r="N61" s="172">
        <f>VLOOKUP(M61,'2023-24 Salary scale (1 Aug 23)'!A:B,2,FALSE)</f>
        <v>64914</v>
      </c>
      <c r="O61" s="172">
        <v>4500</v>
      </c>
      <c r="P61" s="170">
        <f t="shared" si="4"/>
        <v>69414</v>
      </c>
      <c r="Q61" s="173">
        <f t="shared" si="5"/>
        <v>5387</v>
      </c>
      <c r="R61" s="174">
        <f t="shared" si="6"/>
        <v>8.4136379964702357E-2</v>
      </c>
    </row>
    <row r="62" spans="1:18" x14ac:dyDescent="0.25">
      <c r="A62" s="162">
        <v>9</v>
      </c>
      <c r="B62" s="163">
        <v>49</v>
      </c>
      <c r="C62" s="164" t="str">
        <f t="shared" si="1"/>
        <v>949</v>
      </c>
      <c r="D62" s="165">
        <f>VLOOKUP(B62,'2022 salary scale'!A:B,2,FALSE)</f>
        <v>61823</v>
      </c>
      <c r="E62" s="165">
        <v>4000</v>
      </c>
      <c r="F62" s="165">
        <f t="shared" si="12"/>
        <v>65823</v>
      </c>
      <c r="G62" s="166">
        <v>49</v>
      </c>
      <c r="H62" s="167">
        <f>VLOOKUP(G62,'2023-24 Salary scale (1 Aug 23)'!A:B,2,FALSE)</f>
        <v>64914</v>
      </c>
      <c r="I62" s="167">
        <v>4200</v>
      </c>
      <c r="J62" s="168">
        <f t="shared" si="2"/>
        <v>69114</v>
      </c>
      <c r="K62" s="169">
        <v>4500</v>
      </c>
      <c r="L62" s="170">
        <f t="shared" si="3"/>
        <v>69414</v>
      </c>
      <c r="M62" s="171">
        <v>50</v>
      </c>
      <c r="N62" s="172">
        <f>VLOOKUP(M62,'2023-24 Salary scale (1 Aug 23)'!A:B,2,FALSE)</f>
        <v>66857</v>
      </c>
      <c r="O62" s="172">
        <v>4500</v>
      </c>
      <c r="P62" s="170">
        <f t="shared" si="4"/>
        <v>71357</v>
      </c>
      <c r="Q62" s="173">
        <f t="shared" si="5"/>
        <v>5534</v>
      </c>
      <c r="R62" s="174">
        <f t="shared" si="6"/>
        <v>8.4073955912067122E-2</v>
      </c>
    </row>
    <row r="63" spans="1:18" x14ac:dyDescent="0.25">
      <c r="A63" s="162">
        <v>9</v>
      </c>
      <c r="B63" s="163">
        <v>50</v>
      </c>
      <c r="C63" s="164" t="str">
        <f t="shared" si="1"/>
        <v>950</v>
      </c>
      <c r="D63" s="165">
        <f>VLOOKUP(B63,'2022 salary scale'!A:B,2,FALSE)</f>
        <v>63673</v>
      </c>
      <c r="E63" s="165">
        <v>4000</v>
      </c>
      <c r="F63" s="165">
        <f t="shared" si="12"/>
        <v>67673</v>
      </c>
      <c r="G63" s="166">
        <v>50</v>
      </c>
      <c r="H63" s="167">
        <f>VLOOKUP(G63,'2023-24 Salary scale (1 Aug 23)'!A:B,2,FALSE)</f>
        <v>66857</v>
      </c>
      <c r="I63" s="167">
        <v>4200</v>
      </c>
      <c r="J63" s="168">
        <f t="shared" si="2"/>
        <v>71057</v>
      </c>
      <c r="K63" s="169">
        <v>4500</v>
      </c>
      <c r="L63" s="170">
        <f t="shared" si="3"/>
        <v>71357</v>
      </c>
      <c r="M63" s="171">
        <v>50</v>
      </c>
      <c r="N63" s="172">
        <f>VLOOKUP(M63,'2023-24 Salary scale (1 Aug 23)'!A:B,2,FALSE)</f>
        <v>66857</v>
      </c>
      <c r="O63" s="172">
        <v>4500</v>
      </c>
      <c r="P63" s="170">
        <f t="shared" si="4"/>
        <v>71357</v>
      </c>
      <c r="Q63" s="173">
        <f t="shared" si="5"/>
        <v>3684</v>
      </c>
      <c r="R63" s="174">
        <f t="shared" si="6"/>
        <v>5.443825454760387E-2</v>
      </c>
    </row>
    <row r="64" spans="1:18" x14ac:dyDescent="0.25">
      <c r="A64" s="162">
        <v>9</v>
      </c>
      <c r="B64" s="163">
        <v>51</v>
      </c>
      <c r="C64" s="164" t="str">
        <f t="shared" si="1"/>
        <v>951</v>
      </c>
      <c r="D64" s="165">
        <f>VLOOKUP(B64,'2022 salary scale'!A:B,2,FALSE)</f>
        <v>65578</v>
      </c>
      <c r="E64" s="165">
        <v>4000</v>
      </c>
      <c r="F64" s="165">
        <f t="shared" si="12"/>
        <v>69578</v>
      </c>
      <c r="G64" s="166">
        <v>51</v>
      </c>
      <c r="H64" s="167">
        <f>VLOOKUP(G64,'2023-24 Salary scale (1 Aug 23)'!A:B,2,FALSE)</f>
        <v>68857</v>
      </c>
      <c r="I64" s="167">
        <v>4200</v>
      </c>
      <c r="J64" s="168">
        <f t="shared" si="2"/>
        <v>73057</v>
      </c>
      <c r="K64" s="169">
        <v>4500</v>
      </c>
      <c r="L64" s="170">
        <f t="shared" si="3"/>
        <v>73357</v>
      </c>
      <c r="M64" s="171">
        <v>51</v>
      </c>
      <c r="N64" s="172">
        <f>VLOOKUP(M64,'2023-24 Salary scale (1 Aug 23)'!A:B,2,FALSE)</f>
        <v>68857</v>
      </c>
      <c r="O64" s="172">
        <v>4500</v>
      </c>
      <c r="P64" s="170">
        <f t="shared" si="4"/>
        <v>73357</v>
      </c>
      <c r="Q64" s="173">
        <f t="shared" si="5"/>
        <v>3779</v>
      </c>
      <c r="R64" s="174">
        <f t="shared" si="6"/>
        <v>5.4313144959613702E-2</v>
      </c>
    </row>
    <row r="65" spans="1:18" x14ac:dyDescent="0.25">
      <c r="A65" s="162">
        <v>9</v>
      </c>
      <c r="B65" s="163">
        <v>52</v>
      </c>
      <c r="C65" s="164" t="str">
        <f t="shared" si="1"/>
        <v>952</v>
      </c>
      <c r="D65" s="165">
        <f>VLOOKUP(B65,'2022 salary scale'!A:B,2,FALSE)</f>
        <v>67540</v>
      </c>
      <c r="E65" s="165">
        <v>4000</v>
      </c>
      <c r="F65" s="165">
        <f t="shared" si="12"/>
        <v>71540</v>
      </c>
      <c r="G65" s="166">
        <v>52</v>
      </c>
      <c r="H65" s="167">
        <f>VLOOKUP(G65,'2023-24 Salary scale (1 Aug 23)'!A:B,2,FALSE)</f>
        <v>70917</v>
      </c>
      <c r="I65" s="167">
        <v>4200</v>
      </c>
      <c r="J65" s="168">
        <f t="shared" si="2"/>
        <v>75117</v>
      </c>
      <c r="K65" s="169">
        <v>4500</v>
      </c>
      <c r="L65" s="170">
        <f t="shared" si="3"/>
        <v>75417</v>
      </c>
      <c r="M65" s="171">
        <v>52</v>
      </c>
      <c r="N65" s="172">
        <f>VLOOKUP(M65,'2023-24 Salary scale (1 Aug 23)'!A:B,2,FALSE)</f>
        <v>70917</v>
      </c>
      <c r="O65" s="172">
        <v>4500</v>
      </c>
      <c r="P65" s="170">
        <f t="shared" si="4"/>
        <v>75417</v>
      </c>
      <c r="Q65" s="173">
        <f t="shared" si="5"/>
        <v>3877</v>
      </c>
      <c r="R65" s="174">
        <f t="shared" si="6"/>
        <v>5.419345820519994E-2</v>
      </c>
    </row>
    <row r="66" spans="1:18" x14ac:dyDescent="0.25">
      <c r="A66" s="162">
        <v>9</v>
      </c>
      <c r="B66" s="163">
        <v>53</v>
      </c>
      <c r="C66" s="164" t="str">
        <f t="shared" si="1"/>
        <v>953</v>
      </c>
      <c r="D66" s="165">
        <f>VLOOKUP(B66,'2022 salary scale'!A:B,2,FALSE)</f>
        <v>69563</v>
      </c>
      <c r="E66" s="165">
        <v>4000</v>
      </c>
      <c r="F66" s="165">
        <f t="shared" si="12"/>
        <v>73563</v>
      </c>
      <c r="G66" s="166">
        <v>53</v>
      </c>
      <c r="H66" s="167">
        <f>VLOOKUP(G66,'2023-24 Salary scale (1 Aug 23)'!A:B,2,FALSE)</f>
        <v>73042</v>
      </c>
      <c r="I66" s="167">
        <v>4200</v>
      </c>
      <c r="J66" s="168">
        <f t="shared" si="2"/>
        <v>77242</v>
      </c>
      <c r="K66" s="169">
        <v>4500</v>
      </c>
      <c r="L66" s="170">
        <f t="shared" si="3"/>
        <v>77542</v>
      </c>
      <c r="M66" s="171">
        <v>53</v>
      </c>
      <c r="N66" s="172">
        <f>VLOOKUP(M66,'2023-24 Salary scale (1 Aug 23)'!A:B,2,FALSE)</f>
        <v>73042</v>
      </c>
      <c r="O66" s="172">
        <v>4500</v>
      </c>
      <c r="P66" s="170">
        <f t="shared" si="4"/>
        <v>77542</v>
      </c>
      <c r="Q66" s="173">
        <f t="shared" si="5"/>
        <v>3979</v>
      </c>
      <c r="R66" s="174">
        <f t="shared" si="6"/>
        <v>5.4089691828772546E-2</v>
      </c>
    </row>
    <row r="67" spans="1:18" x14ac:dyDescent="0.25">
      <c r="A67" s="162">
        <v>9</v>
      </c>
      <c r="B67" s="163">
        <v>54</v>
      </c>
      <c r="C67" s="164" t="str">
        <f t="shared" si="1"/>
        <v>954</v>
      </c>
      <c r="D67" s="165">
        <f>VLOOKUP(B67,'2022 salary scale'!A:B,2,FALSE)</f>
        <v>71644</v>
      </c>
      <c r="E67" s="165">
        <v>4000</v>
      </c>
      <c r="F67" s="165">
        <f t="shared" ref="F67:F68" si="13">D67+E67</f>
        <v>75644</v>
      </c>
      <c r="G67" s="166">
        <v>54</v>
      </c>
      <c r="H67" s="167">
        <f>VLOOKUP(G67,'2023-24 Salary scale (1 Aug 23)'!A:B,2,FALSE)</f>
        <v>75226</v>
      </c>
      <c r="I67" s="167">
        <v>4200</v>
      </c>
      <c r="J67" s="168">
        <f t="shared" si="2"/>
        <v>79426</v>
      </c>
      <c r="K67" s="169">
        <v>4500</v>
      </c>
      <c r="L67" s="170">
        <f t="shared" si="3"/>
        <v>79726</v>
      </c>
      <c r="M67" s="171">
        <v>54</v>
      </c>
      <c r="N67" s="172">
        <f>VLOOKUP(M67,'2023-24 Salary scale (1 Aug 23)'!A:B,2,FALSE)</f>
        <v>75226</v>
      </c>
      <c r="O67" s="172">
        <v>4500</v>
      </c>
      <c r="P67" s="170">
        <f t="shared" si="4"/>
        <v>79726</v>
      </c>
      <c r="Q67" s="173">
        <f t="shared" si="5"/>
        <v>4082</v>
      </c>
      <c r="R67" s="174">
        <f t="shared" si="6"/>
        <v>5.396330178203157E-2</v>
      </c>
    </row>
    <row r="68" spans="1:18" ht="15.75" thickBot="1" x14ac:dyDescent="0.3">
      <c r="A68" s="162">
        <v>9</v>
      </c>
      <c r="B68" s="163">
        <v>55</v>
      </c>
      <c r="C68" s="164" t="str">
        <f t="shared" ref="C68" si="14">CONCATENATE(A68,B68)</f>
        <v>955</v>
      </c>
      <c r="D68" s="165">
        <f>VLOOKUP(B68,'2022 salary scale'!A:B,2,FALSE)</f>
        <v>73787</v>
      </c>
      <c r="E68" s="165">
        <v>4000</v>
      </c>
      <c r="F68" s="165">
        <f t="shared" si="13"/>
        <v>77787</v>
      </c>
      <c r="G68" s="166">
        <v>55</v>
      </c>
      <c r="H68" s="167">
        <f>VLOOKUP(G68,'2023-24 Salary scale (1 Aug 23)'!A:B,2,FALSE)</f>
        <v>77476</v>
      </c>
      <c r="I68" s="167">
        <v>4200</v>
      </c>
      <c r="J68" s="168">
        <f t="shared" si="2"/>
        <v>81676</v>
      </c>
      <c r="K68" s="175">
        <v>4500</v>
      </c>
      <c r="L68" s="176">
        <f t="shared" si="3"/>
        <v>81976</v>
      </c>
      <c r="M68" s="177">
        <v>55</v>
      </c>
      <c r="N68" s="178">
        <f>VLOOKUP(M68,'2023-24 Salary scale (1 Aug 23)'!A:B,2,FALSE)</f>
        <v>77476</v>
      </c>
      <c r="O68" s="178">
        <v>4500</v>
      </c>
      <c r="P68" s="176">
        <f t="shared" si="4"/>
        <v>81976</v>
      </c>
      <c r="Q68" s="173">
        <f t="shared" si="5"/>
        <v>4189</v>
      </c>
      <c r="R68" s="174">
        <f t="shared" si="6"/>
        <v>5.3852186097934185E-2</v>
      </c>
    </row>
  </sheetData>
  <sheetProtection algorithmName="SHA-512" hashValue="B1cpIM/z99B+TzXgAsUsTFv+5sC3CaTF3WrWAkwv5Gabd0Vcbg3SZv5x8DhdeGoqJKKNib5Ij8hYzc9NRORBTw==" saltValue="whNj7disOzMgAMTlV1aetQ==" spinCount="100000" sheet="1" objects="1" scenarios="1"/>
  <autoFilter ref="A2:AE68" xr:uid="{13B63584-7565-486B-B71F-A8533A05FF16}"/>
  <mergeCells count="5">
    <mergeCell ref="AE4:AE24"/>
    <mergeCell ref="K1:P1"/>
    <mergeCell ref="B1:F1"/>
    <mergeCell ref="Q1:R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AE25-30DE-4AD2-AD3F-449BDEB0D23B}">
  <dimension ref="A1:M72"/>
  <sheetViews>
    <sheetView showGridLines="0" zoomScale="70" zoomScaleNormal="70" workbookViewId="0">
      <pane ySplit="6" topLeftCell="A7" activePane="bottomLeft" state="frozenSplit"/>
      <selection pane="bottomLeft" activeCell="T16" sqref="T16"/>
    </sheetView>
  </sheetViews>
  <sheetFormatPr defaultRowHeight="15" x14ac:dyDescent="0.25"/>
  <cols>
    <col min="1" max="1" width="7.7109375" style="1" customWidth="1"/>
    <col min="2" max="3" width="12.140625" style="1" customWidth="1"/>
    <col min="4" max="4" width="12.140625" customWidth="1"/>
    <col min="5" max="5" width="12" customWidth="1"/>
    <col min="6" max="6" width="13.85546875" style="1" customWidth="1"/>
    <col min="7" max="7" width="13.140625" style="1" customWidth="1"/>
    <col min="8" max="8" width="18.85546875" style="1" customWidth="1"/>
    <col min="9" max="9" width="17.85546875" style="1" customWidth="1"/>
    <col min="10" max="10" width="24.7109375" style="7" hidden="1" customWidth="1"/>
    <col min="11" max="11" width="20.140625" style="7" hidden="1" customWidth="1"/>
    <col min="12" max="13" width="0" style="8" hidden="1" customWidth="1"/>
  </cols>
  <sheetData>
    <row r="1" spans="1:13" ht="19.5" customHeight="1" x14ac:dyDescent="0.25">
      <c r="A1" s="3" t="s">
        <v>18</v>
      </c>
      <c r="B1" s="4"/>
      <c r="C1" s="4"/>
      <c r="D1" s="4"/>
      <c r="E1" s="4"/>
      <c r="F1" s="5"/>
      <c r="G1" s="5"/>
      <c r="H1" s="5"/>
      <c r="I1" s="6"/>
    </row>
    <row r="2" spans="1:13" ht="19.5" customHeight="1" x14ac:dyDescent="0.25">
      <c r="A2" s="207" t="s">
        <v>19</v>
      </c>
      <c r="B2" s="208"/>
      <c r="C2" s="208"/>
      <c r="D2" s="208"/>
      <c r="E2" s="208"/>
      <c r="I2" s="9"/>
    </row>
    <row r="3" spans="1:13" ht="19.5" customHeight="1" x14ac:dyDescent="0.25">
      <c r="A3" s="207" t="s">
        <v>20</v>
      </c>
      <c r="B3" s="208"/>
      <c r="C3" s="208"/>
      <c r="D3" s="208"/>
      <c r="I3" s="9"/>
    </row>
    <row r="4" spans="1:13" ht="19.5" customHeight="1" thickBot="1" x14ac:dyDescent="0.3">
      <c r="A4" s="209" t="s">
        <v>21</v>
      </c>
      <c r="B4" s="206"/>
      <c r="C4" s="206"/>
      <c r="D4" s="206"/>
      <c r="E4" s="10"/>
      <c r="F4" s="11"/>
      <c r="G4" s="11"/>
      <c r="H4" s="11"/>
      <c r="I4" s="12"/>
    </row>
    <row r="5" spans="1:13" ht="19.5" customHeight="1" thickBot="1" x14ac:dyDescent="0.3">
      <c r="A5"/>
      <c r="B5"/>
      <c r="C5"/>
      <c r="F5"/>
      <c r="G5"/>
      <c r="J5" s="13"/>
    </row>
    <row r="6" spans="1:13" s="20" customFormat="1" ht="86.45" customHeight="1" thickBot="1" x14ac:dyDescent="0.3">
      <c r="A6" s="14" t="s">
        <v>22</v>
      </c>
      <c r="B6" s="15" t="s">
        <v>23</v>
      </c>
      <c r="C6" s="14" t="s">
        <v>24</v>
      </c>
      <c r="D6" s="210" t="s">
        <v>0</v>
      </c>
      <c r="E6" s="211"/>
      <c r="F6" s="15" t="s">
        <v>25</v>
      </c>
      <c r="G6" s="16" t="s">
        <v>26</v>
      </c>
      <c r="H6" s="16" t="s">
        <v>27</v>
      </c>
      <c r="I6" s="16" t="s">
        <v>28</v>
      </c>
      <c r="J6" s="17"/>
      <c r="K6" s="18"/>
      <c r="L6" s="19"/>
      <c r="M6" s="19"/>
    </row>
    <row r="7" spans="1:13" ht="14.25" customHeight="1" thickBot="1" x14ac:dyDescent="0.3">
      <c r="A7" s="21">
        <v>5</v>
      </c>
      <c r="B7" s="22">
        <v>19333</v>
      </c>
      <c r="C7" s="23">
        <f>B7+4000</f>
        <v>23333</v>
      </c>
      <c r="D7" s="24">
        <v>1</v>
      </c>
      <c r="E7" s="25"/>
      <c r="F7" s="26">
        <v>10.158635076269896</v>
      </c>
      <c r="G7" s="27">
        <f>C7/J7</f>
        <v>12.260457882098251</v>
      </c>
      <c r="H7" s="26">
        <f>B7/1.48456</f>
        <v>13022.713800722098</v>
      </c>
      <c r="I7" s="26">
        <f>C7/1.48456</f>
        <v>15717.114835372096</v>
      </c>
      <c r="J7" s="28">
        <f>B7/F7</f>
        <v>1903.11</v>
      </c>
      <c r="K7" s="28">
        <f>C7/G7</f>
        <v>1903.11</v>
      </c>
      <c r="L7" s="8">
        <f t="shared" ref="L7:M57" si="0">B7/H7</f>
        <v>1.4845600000000001</v>
      </c>
      <c r="M7" s="8">
        <f>C7/I7</f>
        <v>1.4845600000000001</v>
      </c>
    </row>
    <row r="8" spans="1:13" ht="14.25" customHeight="1" thickBot="1" x14ac:dyDescent="0.3">
      <c r="A8" s="21">
        <v>6</v>
      </c>
      <c r="B8" s="29">
        <v>19578</v>
      </c>
      <c r="C8" s="30">
        <f t="shared" ref="C8:C57" si="1">B8+4000</f>
        <v>23578</v>
      </c>
      <c r="D8" s="31"/>
      <c r="E8" s="32">
        <v>2</v>
      </c>
      <c r="F8" s="26">
        <v>10.287371723126883</v>
      </c>
      <c r="G8" s="27">
        <f>C8/J8</f>
        <v>12.389194528955239</v>
      </c>
      <c r="H8" s="26">
        <f t="shared" ref="H8:I57" si="2">B8/1.48456</f>
        <v>13187.745864094411</v>
      </c>
      <c r="I8" s="26">
        <f>C8/1.48456</f>
        <v>15882.146898744408</v>
      </c>
      <c r="J8" s="28">
        <f t="shared" ref="J8:K57" si="3">B8/F8</f>
        <v>1903.1099999999997</v>
      </c>
      <c r="K8" s="28">
        <f t="shared" si="3"/>
        <v>1903.1099999999997</v>
      </c>
      <c r="L8" s="8">
        <f t="shared" si="0"/>
        <v>1.4845600000000001</v>
      </c>
      <c r="M8" s="8">
        <f t="shared" si="0"/>
        <v>1.4845600000000001</v>
      </c>
    </row>
    <row r="9" spans="1:13" ht="14.25" customHeight="1" thickBot="1" x14ac:dyDescent="0.3">
      <c r="A9" s="21">
        <v>7</v>
      </c>
      <c r="B9" s="29">
        <v>19863</v>
      </c>
      <c r="C9" s="30">
        <f t="shared" si="1"/>
        <v>23863</v>
      </c>
      <c r="D9" s="33">
        <v>3</v>
      </c>
      <c r="E9" s="34"/>
      <c r="F9" s="26">
        <v>10.437126598042152</v>
      </c>
      <c r="G9" s="27">
        <f>C9/J9</f>
        <v>12.538949403870506</v>
      </c>
      <c r="H9" s="26">
        <f t="shared" si="2"/>
        <v>13379.721937813223</v>
      </c>
      <c r="I9" s="26">
        <f t="shared" si="2"/>
        <v>16074.122972463221</v>
      </c>
      <c r="J9" s="28">
        <f t="shared" si="3"/>
        <v>1903.1100000000001</v>
      </c>
      <c r="K9" s="28">
        <f t="shared" si="3"/>
        <v>1903.1100000000001</v>
      </c>
      <c r="L9" s="8">
        <f t="shared" si="0"/>
        <v>1.4845600000000001</v>
      </c>
      <c r="M9" s="8">
        <f t="shared" si="0"/>
        <v>1.4845600000000001</v>
      </c>
    </row>
    <row r="10" spans="1:13" ht="14.25" customHeight="1" thickBot="1" x14ac:dyDescent="0.3">
      <c r="A10" s="21">
        <v>8</v>
      </c>
      <c r="B10" s="29">
        <v>20134</v>
      </c>
      <c r="C10" s="30">
        <f t="shared" si="1"/>
        <v>24134</v>
      </c>
      <c r="D10" s="35"/>
      <c r="E10" s="36"/>
      <c r="F10" s="26">
        <v>10.579525093137024</v>
      </c>
      <c r="G10" s="27">
        <f>C10/J10</f>
        <v>12.681347898965379</v>
      </c>
      <c r="H10" s="26">
        <f t="shared" si="2"/>
        <v>13562.26760791076</v>
      </c>
      <c r="I10" s="26">
        <f t="shared" si="2"/>
        <v>16256.668642560757</v>
      </c>
      <c r="J10" s="28">
        <f t="shared" si="3"/>
        <v>1903.11</v>
      </c>
      <c r="K10" s="28">
        <f t="shared" si="3"/>
        <v>1903.1099999999997</v>
      </c>
      <c r="L10" s="8">
        <f t="shared" si="0"/>
        <v>1.4845600000000001</v>
      </c>
      <c r="M10" s="8">
        <f t="shared" si="0"/>
        <v>1.4845600000000001</v>
      </c>
    </row>
    <row r="11" spans="1:13" ht="14.25" customHeight="1" thickBot="1" x14ac:dyDescent="0.3">
      <c r="A11" s="21">
        <v>9</v>
      </c>
      <c r="B11" s="29">
        <v>20400</v>
      </c>
      <c r="C11" s="30">
        <f t="shared" si="1"/>
        <v>24400</v>
      </c>
      <c r="D11" s="35"/>
      <c r="E11" s="36"/>
      <c r="F11" s="26">
        <v>10.719296309724609</v>
      </c>
      <c r="G11" s="27">
        <f>C11/J11</f>
        <v>12.821119115552962</v>
      </c>
      <c r="H11" s="26">
        <f t="shared" si="2"/>
        <v>13741.445276714985</v>
      </c>
      <c r="I11" s="26">
        <f t="shared" si="2"/>
        <v>16435.846311364981</v>
      </c>
      <c r="J11" s="28">
        <f t="shared" si="3"/>
        <v>1903.1100000000001</v>
      </c>
      <c r="K11" s="28">
        <f t="shared" si="3"/>
        <v>1903.1100000000001</v>
      </c>
      <c r="L11" s="8">
        <f t="shared" si="0"/>
        <v>1.4845600000000001</v>
      </c>
      <c r="M11" s="8">
        <f t="shared" si="0"/>
        <v>1.4845600000000001</v>
      </c>
    </row>
    <row r="12" spans="1:13" ht="14.25" customHeight="1" thickBot="1" x14ac:dyDescent="0.3">
      <c r="A12" s="21">
        <v>10</v>
      </c>
      <c r="B12" s="29">
        <v>20761</v>
      </c>
      <c r="C12" s="30">
        <f t="shared" si="1"/>
        <v>24761</v>
      </c>
      <c r="D12" s="35"/>
      <c r="E12" s="36"/>
      <c r="F12" s="26">
        <v>10.908985817950619</v>
      </c>
      <c r="G12" s="27">
        <f t="shared" ref="G12:G57" si="4">C12/J12</f>
        <v>13.010808623778972</v>
      </c>
      <c r="H12" s="26">
        <f t="shared" si="2"/>
        <v>13984.614970092147</v>
      </c>
      <c r="I12" s="26">
        <f t="shared" si="2"/>
        <v>16679.016004742145</v>
      </c>
      <c r="J12" s="28">
        <f t="shared" si="3"/>
        <v>1903.11</v>
      </c>
      <c r="K12" s="28">
        <f t="shared" si="3"/>
        <v>1903.11</v>
      </c>
      <c r="L12" s="8">
        <f t="shared" si="0"/>
        <v>1.4845600000000001</v>
      </c>
      <c r="M12" s="8">
        <f t="shared" si="0"/>
        <v>1.4845600000000001</v>
      </c>
    </row>
    <row r="13" spans="1:13" ht="14.25" customHeight="1" thickBot="1" x14ac:dyDescent="0.3">
      <c r="A13" s="21">
        <v>11</v>
      </c>
      <c r="B13" s="29">
        <v>21197</v>
      </c>
      <c r="C13" s="30">
        <f t="shared" si="1"/>
        <v>25197</v>
      </c>
      <c r="D13" s="31"/>
      <c r="E13" s="32">
        <v>4</v>
      </c>
      <c r="F13" s="26">
        <v>11.138084503785908</v>
      </c>
      <c r="G13" s="27">
        <f t="shared" si="4"/>
        <v>13.239907309614262</v>
      </c>
      <c r="H13" s="26">
        <f t="shared" si="2"/>
        <v>14278.304682868997</v>
      </c>
      <c r="I13" s="26">
        <f t="shared" si="2"/>
        <v>16972.705717518995</v>
      </c>
      <c r="J13" s="28">
        <f t="shared" si="3"/>
        <v>1903.1100000000001</v>
      </c>
      <c r="K13" s="28">
        <f t="shared" si="3"/>
        <v>1903.1100000000001</v>
      </c>
      <c r="L13" s="8">
        <f t="shared" si="0"/>
        <v>1.4845600000000001</v>
      </c>
      <c r="M13" s="8">
        <f t="shared" si="0"/>
        <v>1.4845600000000001</v>
      </c>
    </row>
    <row r="14" spans="1:13" ht="14.25" customHeight="1" thickBot="1" x14ac:dyDescent="0.3">
      <c r="A14" s="21">
        <v>12</v>
      </c>
      <c r="B14" s="29">
        <v>21630</v>
      </c>
      <c r="C14" s="30">
        <f t="shared" si="1"/>
        <v>25630</v>
      </c>
      <c r="D14" s="37"/>
      <c r="E14" s="38"/>
      <c r="F14" s="26">
        <v>11.365606822516828</v>
      </c>
      <c r="G14" s="27">
        <f t="shared" si="4"/>
        <v>13.467429628345181</v>
      </c>
      <c r="H14" s="26">
        <f t="shared" si="2"/>
        <v>14569.97359486986</v>
      </c>
      <c r="I14" s="26">
        <f t="shared" si="2"/>
        <v>17264.374629519858</v>
      </c>
      <c r="J14" s="28">
        <f t="shared" si="3"/>
        <v>1903.1100000000001</v>
      </c>
      <c r="K14" s="28">
        <f t="shared" si="3"/>
        <v>1903.1100000000001</v>
      </c>
      <c r="L14" s="8">
        <f t="shared" si="0"/>
        <v>1.4845600000000001</v>
      </c>
      <c r="M14" s="8">
        <f t="shared" si="0"/>
        <v>1.4845599999999999</v>
      </c>
    </row>
    <row r="15" spans="1:13" ht="14.25" customHeight="1" thickBot="1" x14ac:dyDescent="0.3">
      <c r="A15" s="21">
        <v>13</v>
      </c>
      <c r="B15" s="29">
        <v>22149</v>
      </c>
      <c r="C15" s="30">
        <f t="shared" si="1"/>
        <v>26149</v>
      </c>
      <c r="D15" s="39"/>
      <c r="E15" s="38"/>
      <c r="F15" s="26">
        <v>11.638318331573057</v>
      </c>
      <c r="G15" s="27">
        <f t="shared" si="4"/>
        <v>13.740141137401412</v>
      </c>
      <c r="H15" s="26">
        <f t="shared" si="2"/>
        <v>14919.572129115697</v>
      </c>
      <c r="I15" s="26">
        <f t="shared" si="2"/>
        <v>17613.973163765695</v>
      </c>
      <c r="J15" s="28">
        <f t="shared" si="3"/>
        <v>1903.11</v>
      </c>
      <c r="K15" s="28">
        <f t="shared" si="3"/>
        <v>1903.11</v>
      </c>
      <c r="L15" s="8">
        <f t="shared" si="0"/>
        <v>1.4845600000000001</v>
      </c>
      <c r="M15" s="8">
        <f t="shared" si="0"/>
        <v>1.4845599999999999</v>
      </c>
    </row>
    <row r="16" spans="1:13" ht="14.25" customHeight="1" thickBot="1" x14ac:dyDescent="0.3">
      <c r="A16" s="21">
        <v>14</v>
      </c>
      <c r="B16" s="29">
        <v>22662</v>
      </c>
      <c r="C16" s="30">
        <f t="shared" si="1"/>
        <v>26662</v>
      </c>
      <c r="D16" s="39"/>
      <c r="E16" s="38"/>
      <c r="F16" s="26">
        <v>11.907877106420544</v>
      </c>
      <c r="G16" s="27">
        <f t="shared" si="4"/>
        <v>14.009699912248898</v>
      </c>
      <c r="H16" s="26">
        <f t="shared" si="2"/>
        <v>15265.129061809559</v>
      </c>
      <c r="I16" s="26">
        <f t="shared" si="2"/>
        <v>17959.530096459555</v>
      </c>
      <c r="J16" s="28">
        <f t="shared" si="3"/>
        <v>1903.11</v>
      </c>
      <c r="K16" s="28">
        <f t="shared" si="3"/>
        <v>1903.11</v>
      </c>
      <c r="L16" s="8">
        <f t="shared" si="0"/>
        <v>1.4845600000000001</v>
      </c>
      <c r="M16" s="8">
        <f t="shared" si="0"/>
        <v>1.4845600000000001</v>
      </c>
    </row>
    <row r="17" spans="1:13" ht="14.25" customHeight="1" thickBot="1" x14ac:dyDescent="0.3">
      <c r="A17" s="21">
        <v>15</v>
      </c>
      <c r="B17" s="29">
        <v>23144</v>
      </c>
      <c r="C17" s="30">
        <f t="shared" si="1"/>
        <v>27144</v>
      </c>
      <c r="D17" s="33">
        <v>5</v>
      </c>
      <c r="E17" s="34"/>
      <c r="F17" s="26">
        <v>12.161146754522861</v>
      </c>
      <c r="G17" s="27">
        <f t="shared" si="4"/>
        <v>14.262969560351216</v>
      </c>
      <c r="H17" s="26">
        <f t="shared" si="2"/>
        <v>15589.804386484884</v>
      </c>
      <c r="I17" s="26">
        <f t="shared" si="2"/>
        <v>18284.20542113488</v>
      </c>
      <c r="J17" s="28">
        <f t="shared" si="3"/>
        <v>1903.11</v>
      </c>
      <c r="K17" s="28">
        <f t="shared" si="3"/>
        <v>1903.11</v>
      </c>
      <c r="L17" s="8">
        <f t="shared" si="0"/>
        <v>1.4845600000000001</v>
      </c>
      <c r="M17" s="8">
        <f t="shared" si="0"/>
        <v>1.4845600000000001</v>
      </c>
    </row>
    <row r="18" spans="1:13" ht="14.25" customHeight="1" thickBot="1" x14ac:dyDescent="0.3">
      <c r="A18" s="21">
        <v>16</v>
      </c>
      <c r="B18" s="29">
        <v>23715</v>
      </c>
      <c r="C18" s="30">
        <f t="shared" si="1"/>
        <v>27715</v>
      </c>
      <c r="D18" s="35"/>
      <c r="E18" s="40"/>
      <c r="F18" s="26">
        <v>12.461181960054859</v>
      </c>
      <c r="G18" s="27">
        <f t="shared" si="4"/>
        <v>14.563004765883212</v>
      </c>
      <c r="H18" s="26">
        <f t="shared" si="2"/>
        <v>15974.43013418117</v>
      </c>
      <c r="I18" s="26">
        <f t="shared" si="2"/>
        <v>18668.831168831166</v>
      </c>
      <c r="J18" s="28">
        <f t="shared" si="3"/>
        <v>1903.11</v>
      </c>
      <c r="K18" s="28">
        <f t="shared" si="3"/>
        <v>1903.11</v>
      </c>
      <c r="L18" s="8">
        <f t="shared" si="0"/>
        <v>1.4845600000000001</v>
      </c>
      <c r="M18" s="8">
        <f t="shared" si="0"/>
        <v>1.4845600000000003</v>
      </c>
    </row>
    <row r="19" spans="1:13" ht="14.25" customHeight="1" thickBot="1" x14ac:dyDescent="0.3">
      <c r="A19" s="21">
        <v>17</v>
      </c>
      <c r="B19" s="29">
        <v>24285</v>
      </c>
      <c r="C19" s="30">
        <f t="shared" si="1"/>
        <v>28285</v>
      </c>
      <c r="D19" s="35"/>
      <c r="E19" s="36"/>
      <c r="F19" s="26">
        <v>12.760691709885398</v>
      </c>
      <c r="G19" s="27">
        <f t="shared" si="4"/>
        <v>14.862514515713753</v>
      </c>
      <c r="H19" s="26">
        <f t="shared" si="2"/>
        <v>16358.382281618795</v>
      </c>
      <c r="I19" s="26">
        <f t="shared" si="2"/>
        <v>19052.783316268793</v>
      </c>
      <c r="J19" s="28">
        <f t="shared" si="3"/>
        <v>1903.11</v>
      </c>
      <c r="K19" s="28">
        <f t="shared" si="3"/>
        <v>1903.11</v>
      </c>
      <c r="L19" s="8">
        <f t="shared" si="0"/>
        <v>1.4845600000000001</v>
      </c>
      <c r="M19" s="8">
        <f t="shared" si="0"/>
        <v>1.4845600000000001</v>
      </c>
    </row>
    <row r="20" spans="1:13" ht="14.25" customHeight="1" thickBot="1" x14ac:dyDescent="0.3">
      <c r="A20" s="21">
        <v>18</v>
      </c>
      <c r="B20" s="29">
        <v>24948</v>
      </c>
      <c r="C20" s="30">
        <f t="shared" si="1"/>
        <v>28948</v>
      </c>
      <c r="D20" s="35"/>
      <c r="E20" s="36"/>
      <c r="F20" s="26">
        <v>13.109068839951449</v>
      </c>
      <c r="G20" s="27">
        <f t="shared" si="4"/>
        <v>15.210891645779805</v>
      </c>
      <c r="H20" s="26">
        <f t="shared" si="2"/>
        <v>16804.979253112033</v>
      </c>
      <c r="I20" s="26">
        <f t="shared" si="2"/>
        <v>19499.380287762029</v>
      </c>
      <c r="J20" s="28">
        <f t="shared" si="3"/>
        <v>1903.1099999999997</v>
      </c>
      <c r="K20" s="28">
        <f t="shared" si="3"/>
        <v>1903.1099999999997</v>
      </c>
      <c r="L20" s="8">
        <f t="shared" si="0"/>
        <v>1.4845600000000001</v>
      </c>
      <c r="M20" s="8">
        <f t="shared" si="0"/>
        <v>1.4845600000000001</v>
      </c>
    </row>
    <row r="21" spans="1:13" ht="14.25" customHeight="1" thickBot="1" x14ac:dyDescent="0.3">
      <c r="A21" s="21">
        <v>19</v>
      </c>
      <c r="B21" s="29">
        <v>25642</v>
      </c>
      <c r="C21" s="30">
        <f t="shared" si="1"/>
        <v>29642</v>
      </c>
      <c r="D21" s="35"/>
      <c r="E21" s="36"/>
      <c r="F21" s="26">
        <v>13.473735096762669</v>
      </c>
      <c r="G21" s="27">
        <f t="shared" si="4"/>
        <v>15.575557902591022</v>
      </c>
      <c r="H21" s="26">
        <f t="shared" si="2"/>
        <v>17272.457832623808</v>
      </c>
      <c r="I21" s="26">
        <f t="shared" si="2"/>
        <v>19966.858867273804</v>
      </c>
      <c r="J21" s="28">
        <f t="shared" si="3"/>
        <v>1903.11</v>
      </c>
      <c r="K21" s="28">
        <f t="shared" si="3"/>
        <v>1903.11</v>
      </c>
      <c r="L21" s="8">
        <f t="shared" si="0"/>
        <v>1.4845599999999999</v>
      </c>
      <c r="M21" s="8">
        <f t="shared" si="0"/>
        <v>1.4845600000000001</v>
      </c>
    </row>
    <row r="22" spans="1:13" ht="14.25" customHeight="1" thickBot="1" x14ac:dyDescent="0.3">
      <c r="A22" s="21">
        <v>20</v>
      </c>
      <c r="B22" s="29">
        <v>26396</v>
      </c>
      <c r="C22" s="30">
        <f t="shared" si="1"/>
        <v>30396</v>
      </c>
      <c r="D22" s="35"/>
      <c r="E22" s="36"/>
      <c r="F22" s="26">
        <v>13.869928695661313</v>
      </c>
      <c r="G22" s="27">
        <f t="shared" si="4"/>
        <v>15.971751501489667</v>
      </c>
      <c r="H22" s="26">
        <f t="shared" si="2"/>
        <v>17780.352427655333</v>
      </c>
      <c r="I22" s="26">
        <f t="shared" si="2"/>
        <v>20474.753462305329</v>
      </c>
      <c r="J22" s="28">
        <f t="shared" si="3"/>
        <v>1903.11</v>
      </c>
      <c r="K22" s="28">
        <f t="shared" si="3"/>
        <v>1903.11</v>
      </c>
      <c r="L22" s="8">
        <f t="shared" si="0"/>
        <v>1.4845599999999999</v>
      </c>
      <c r="M22" s="8">
        <f t="shared" si="0"/>
        <v>1.4845600000000001</v>
      </c>
    </row>
    <row r="23" spans="1:13" ht="14.25" customHeight="1" thickBot="1" x14ac:dyDescent="0.3">
      <c r="A23" s="21">
        <v>21</v>
      </c>
      <c r="B23" s="29">
        <v>27131</v>
      </c>
      <c r="C23" s="30">
        <f t="shared" si="1"/>
        <v>31131</v>
      </c>
      <c r="D23" s="31"/>
      <c r="E23" s="32">
        <v>6</v>
      </c>
      <c r="F23" s="26">
        <v>14.256138636232274</v>
      </c>
      <c r="G23" s="27">
        <f t="shared" si="4"/>
        <v>16.357961442060628</v>
      </c>
      <c r="H23" s="26">
        <f t="shared" si="2"/>
        <v>18275.448617772268</v>
      </c>
      <c r="I23" s="26">
        <f t="shared" si="2"/>
        <v>20969.849652422265</v>
      </c>
      <c r="J23" s="28">
        <f t="shared" si="3"/>
        <v>1903.11</v>
      </c>
      <c r="K23" s="28">
        <f t="shared" si="3"/>
        <v>1903.11</v>
      </c>
      <c r="L23" s="8">
        <f t="shared" si="0"/>
        <v>1.4845600000000001</v>
      </c>
      <c r="M23" s="8">
        <f t="shared" si="0"/>
        <v>1.4845600000000001</v>
      </c>
    </row>
    <row r="24" spans="1:13" ht="14.25" customHeight="1" thickBot="1" x14ac:dyDescent="0.3">
      <c r="A24" s="21">
        <v>22</v>
      </c>
      <c r="B24" s="29">
        <f>VLOOKUP(A24,'[1]2022-23'!$A$8:$C$56,3,0)</f>
        <v>27929</v>
      </c>
      <c r="C24" s="30">
        <f t="shared" si="1"/>
        <v>31929</v>
      </c>
      <c r="D24" s="37"/>
      <c r="E24" s="38"/>
      <c r="F24" s="26">
        <v>14.67545228599503</v>
      </c>
      <c r="G24" s="27">
        <f t="shared" si="4"/>
        <v>16.777275091823384</v>
      </c>
      <c r="H24" s="26">
        <f t="shared" si="2"/>
        <v>18812.981624184944</v>
      </c>
      <c r="I24" s="26">
        <f t="shared" si="2"/>
        <v>21507.38265883494</v>
      </c>
      <c r="J24" s="28">
        <f t="shared" si="3"/>
        <v>1903.11</v>
      </c>
      <c r="K24" s="28">
        <f t="shared" si="3"/>
        <v>1903.11</v>
      </c>
      <c r="L24" s="8">
        <f t="shared" si="0"/>
        <v>1.4845599999999999</v>
      </c>
      <c r="M24" s="8">
        <f t="shared" si="0"/>
        <v>1.4845600000000001</v>
      </c>
    </row>
    <row r="25" spans="1:13" ht="14.25" customHeight="1" thickBot="1" x14ac:dyDescent="0.3">
      <c r="A25" s="21">
        <v>23</v>
      </c>
      <c r="B25" s="29">
        <f>VLOOKUP(A25,'[1]2022-23'!$A$8:$C$56,3,0)</f>
        <v>28762</v>
      </c>
      <c r="C25" s="30">
        <f t="shared" si="1"/>
        <v>32762</v>
      </c>
      <c r="D25" s="37"/>
      <c r="E25" s="38"/>
      <c r="F25" s="26">
        <v>15.113156885308785</v>
      </c>
      <c r="G25" s="27">
        <f t="shared" si="4"/>
        <v>17.214979691137138</v>
      </c>
      <c r="H25" s="26">
        <f t="shared" si="2"/>
        <v>19374.090639650803</v>
      </c>
      <c r="I25" s="26">
        <f t="shared" si="2"/>
        <v>22068.4916743008</v>
      </c>
      <c r="J25" s="28">
        <f t="shared" si="3"/>
        <v>1903.11</v>
      </c>
      <c r="K25" s="28">
        <f t="shared" si="3"/>
        <v>1903.1100000000001</v>
      </c>
      <c r="L25" s="8">
        <f t="shared" si="0"/>
        <v>1.4845600000000001</v>
      </c>
      <c r="M25" s="8">
        <f t="shared" si="0"/>
        <v>1.4845600000000001</v>
      </c>
    </row>
    <row r="26" spans="1:13" ht="14.25" customHeight="1" thickBot="1" x14ac:dyDescent="0.3">
      <c r="A26" s="21">
        <v>24</v>
      </c>
      <c r="B26" s="29">
        <f>VLOOKUP(A26,'[1]2022-23'!$A$8:$C$56,3,0)</f>
        <v>29619</v>
      </c>
      <c r="C26" s="30">
        <f t="shared" si="1"/>
        <v>33619</v>
      </c>
      <c r="D26" s="39"/>
      <c r="E26" s="38"/>
      <c r="F26" s="26">
        <v>15.56347242145751</v>
      </c>
      <c r="G26" s="27">
        <f t="shared" si="4"/>
        <v>17.665295227285863</v>
      </c>
      <c r="H26" s="26">
        <f t="shared" si="2"/>
        <v>19951.366061324567</v>
      </c>
      <c r="I26" s="26">
        <f t="shared" si="2"/>
        <v>22645.767095974563</v>
      </c>
      <c r="J26" s="28">
        <f t="shared" si="3"/>
        <v>1903.11</v>
      </c>
      <c r="K26" s="28">
        <f t="shared" si="3"/>
        <v>1903.1100000000001</v>
      </c>
      <c r="L26" s="8">
        <f t="shared" si="0"/>
        <v>1.4845600000000001</v>
      </c>
      <c r="M26" s="8">
        <f t="shared" si="0"/>
        <v>1.4845600000000001</v>
      </c>
    </row>
    <row r="27" spans="1:13" ht="14.25" customHeight="1" thickBot="1" x14ac:dyDescent="0.3">
      <c r="A27" s="21">
        <v>25</v>
      </c>
      <c r="B27" s="29">
        <f>VLOOKUP(A27,'[1]2022-23'!$A$8:$C$56,3,0)</f>
        <v>30502</v>
      </c>
      <c r="C27" s="30">
        <f t="shared" si="1"/>
        <v>34502</v>
      </c>
      <c r="D27" s="39"/>
      <c r="E27" s="38"/>
      <c r="F27" s="26">
        <v>16.027449805844117</v>
      </c>
      <c r="G27" s="27">
        <f t="shared" si="4"/>
        <v>18.129272611672473</v>
      </c>
      <c r="H27" s="26">
        <f t="shared" si="2"/>
        <v>20546.155089723554</v>
      </c>
      <c r="I27" s="26">
        <f t="shared" si="2"/>
        <v>23240.55612437355</v>
      </c>
      <c r="J27" s="28">
        <f t="shared" si="3"/>
        <v>1903.1100000000001</v>
      </c>
      <c r="K27" s="28">
        <f t="shared" si="3"/>
        <v>1903.11</v>
      </c>
      <c r="L27" s="8">
        <f t="shared" si="0"/>
        <v>1.4845600000000001</v>
      </c>
      <c r="M27" s="8">
        <f t="shared" si="0"/>
        <v>1.4845600000000001</v>
      </c>
    </row>
    <row r="28" spans="1:13" ht="14.25" customHeight="1" thickBot="1" x14ac:dyDescent="0.3">
      <c r="A28" s="21">
        <v>26</v>
      </c>
      <c r="B28" s="29">
        <f>VLOOKUP(A28,'[1]2022-23'!$A$8:$C$56,3,0)</f>
        <v>31411</v>
      </c>
      <c r="C28" s="30">
        <f t="shared" si="1"/>
        <v>35411</v>
      </c>
      <c r="D28" s="39"/>
      <c r="E28" s="38"/>
      <c r="F28" s="26">
        <v>16.505089038468611</v>
      </c>
      <c r="G28" s="27">
        <f t="shared" si="4"/>
        <v>18.606911844296967</v>
      </c>
      <c r="H28" s="26">
        <f t="shared" si="2"/>
        <v>21158.457724847765</v>
      </c>
      <c r="I28" s="26">
        <f t="shared" si="2"/>
        <v>23852.858759497762</v>
      </c>
      <c r="J28" s="28">
        <f t="shared" si="3"/>
        <v>1903.1100000000001</v>
      </c>
      <c r="K28" s="28">
        <f t="shared" si="3"/>
        <v>1903.11</v>
      </c>
      <c r="L28" s="8">
        <f t="shared" si="0"/>
        <v>1.4845600000000001</v>
      </c>
      <c r="M28" s="8">
        <f t="shared" si="0"/>
        <v>1.4845600000000001</v>
      </c>
    </row>
    <row r="29" spans="1:13" ht="14.25" customHeight="1" thickBot="1" x14ac:dyDescent="0.3">
      <c r="A29" s="21">
        <v>27</v>
      </c>
      <c r="B29" s="29">
        <f>VLOOKUP(A29,'[1]2022-23'!$A$8:$C$56,3,0)</f>
        <v>32348</v>
      </c>
      <c r="C29" s="30">
        <f t="shared" si="1"/>
        <v>36348</v>
      </c>
      <c r="D29" s="39"/>
      <c r="E29" s="38"/>
      <c r="F29" s="26">
        <v>16.997441030733906</v>
      </c>
      <c r="G29" s="27">
        <f t="shared" si="4"/>
        <v>19.099263836562262</v>
      </c>
      <c r="H29" s="26">
        <f t="shared" si="2"/>
        <v>21789.621167214525</v>
      </c>
      <c r="I29" s="26">
        <f t="shared" si="2"/>
        <v>24484.022201864525</v>
      </c>
      <c r="J29" s="28">
        <f t="shared" si="3"/>
        <v>1903.1099999999997</v>
      </c>
      <c r="K29" s="28">
        <f t="shared" si="3"/>
        <v>1903.1099999999997</v>
      </c>
      <c r="L29" s="8">
        <f t="shared" si="0"/>
        <v>1.4845600000000001</v>
      </c>
      <c r="M29" s="8">
        <f t="shared" si="0"/>
        <v>1.4845600000000001</v>
      </c>
    </row>
    <row r="30" spans="1:13" ht="15.75" thickBot="1" x14ac:dyDescent="0.3">
      <c r="A30" s="21">
        <v>28</v>
      </c>
      <c r="B30" s="29">
        <f>VLOOKUP(A30,'[1]2022-23'!$A$8:$C$56,3,0)</f>
        <v>33314</v>
      </c>
      <c r="C30" s="30">
        <f t="shared" si="1"/>
        <v>37314</v>
      </c>
      <c r="D30" s="39"/>
      <c r="E30" s="40"/>
      <c r="F30" s="26">
        <v>17.505031238341452</v>
      </c>
      <c r="G30" s="27">
        <f t="shared" si="4"/>
        <v>19.606854044169808</v>
      </c>
      <c r="H30" s="26">
        <f t="shared" si="2"/>
        <v>22440.3190170825</v>
      </c>
      <c r="I30" s="26">
        <f t="shared" si="2"/>
        <v>25134.720051732496</v>
      </c>
      <c r="J30" s="28">
        <f t="shared" si="3"/>
        <v>1903.11</v>
      </c>
      <c r="K30" s="28">
        <f t="shared" si="3"/>
        <v>1903.11</v>
      </c>
      <c r="L30" s="8">
        <f t="shared" si="0"/>
        <v>1.4845600000000001</v>
      </c>
      <c r="M30" s="8">
        <f t="shared" si="0"/>
        <v>1.4845600000000001</v>
      </c>
    </row>
    <row r="31" spans="1:13" ht="14.25" customHeight="1" thickBot="1" x14ac:dyDescent="0.3">
      <c r="A31" s="21">
        <v>29</v>
      </c>
      <c r="B31" s="29">
        <f>VLOOKUP(A31,'[1]2022-23'!$A$8:$C$56,3,0)</f>
        <v>34308</v>
      </c>
      <c r="C31" s="30">
        <f t="shared" si="1"/>
        <v>38308</v>
      </c>
      <c r="D31" s="33">
        <v>7</v>
      </c>
      <c r="E31" s="34"/>
      <c r="F31" s="26">
        <v>18.027334205589799</v>
      </c>
      <c r="G31" s="27">
        <f t="shared" si="4"/>
        <v>20.129157011418155</v>
      </c>
      <c r="H31" s="26">
        <f t="shared" si="2"/>
        <v>23109.877674193027</v>
      </c>
      <c r="I31" s="26">
        <f t="shared" si="2"/>
        <v>25804.278708843023</v>
      </c>
      <c r="J31" s="28">
        <f t="shared" si="3"/>
        <v>1903.11</v>
      </c>
      <c r="K31" s="28">
        <f t="shared" si="3"/>
        <v>1903.11</v>
      </c>
      <c r="L31" s="8">
        <f t="shared" si="0"/>
        <v>1.4845600000000001</v>
      </c>
      <c r="M31" s="8">
        <f t="shared" si="0"/>
        <v>1.4845600000000001</v>
      </c>
    </row>
    <row r="32" spans="1:13" ht="14.25" customHeight="1" thickBot="1" x14ac:dyDescent="0.3">
      <c r="A32" s="21">
        <v>30</v>
      </c>
      <c r="B32" s="29">
        <f>VLOOKUP(A32,'[1]2022-23'!$A$8:$C$56,3,0)</f>
        <v>35333</v>
      </c>
      <c r="C32" s="30">
        <f t="shared" si="1"/>
        <v>39333</v>
      </c>
      <c r="D32" s="35"/>
      <c r="E32" s="40"/>
      <c r="F32" s="26">
        <v>18.565926299583314</v>
      </c>
      <c r="G32" s="27">
        <f t="shared" si="4"/>
        <v>20.667749105411669</v>
      </c>
      <c r="H32" s="26">
        <f t="shared" si="2"/>
        <v>23800.317939322085</v>
      </c>
      <c r="I32" s="26">
        <f t="shared" si="2"/>
        <v>26494.718973972085</v>
      </c>
      <c r="J32" s="28">
        <f t="shared" si="3"/>
        <v>1903.11</v>
      </c>
      <c r="K32" s="28">
        <f t="shared" si="3"/>
        <v>1903.11</v>
      </c>
      <c r="L32" s="8">
        <f t="shared" si="0"/>
        <v>1.4845600000000001</v>
      </c>
      <c r="M32" s="8">
        <f t="shared" si="0"/>
        <v>1.4845600000000001</v>
      </c>
    </row>
    <row r="33" spans="1:13" ht="14.25" customHeight="1" thickBot="1" x14ac:dyDescent="0.3">
      <c r="A33" s="21">
        <v>31</v>
      </c>
      <c r="B33" s="29">
        <f>VLOOKUP(A33,'[1]2022-23'!$A$8:$C$56,3,0)</f>
        <v>36386</v>
      </c>
      <c r="C33" s="30">
        <f t="shared" si="1"/>
        <v>40386</v>
      </c>
      <c r="D33" s="35"/>
      <c r="E33" s="36"/>
      <c r="F33" s="26">
        <v>19.11923115321763</v>
      </c>
      <c r="G33" s="27">
        <f t="shared" si="4"/>
        <v>21.221053959045985</v>
      </c>
      <c r="H33" s="26">
        <f t="shared" si="2"/>
        <v>24509.6190116937</v>
      </c>
      <c r="I33" s="26">
        <f t="shared" si="2"/>
        <v>27204.020046343696</v>
      </c>
      <c r="J33" s="28">
        <f t="shared" si="3"/>
        <v>1903.11</v>
      </c>
      <c r="K33" s="28">
        <f t="shared" si="3"/>
        <v>1903.1099999999997</v>
      </c>
      <c r="L33" s="8">
        <f t="shared" si="0"/>
        <v>1.4845600000000001</v>
      </c>
      <c r="M33" s="8">
        <f t="shared" si="0"/>
        <v>1.4845600000000001</v>
      </c>
    </row>
    <row r="34" spans="1:13" ht="14.25" customHeight="1" thickBot="1" x14ac:dyDescent="0.3">
      <c r="A34" s="21">
        <v>32</v>
      </c>
      <c r="B34" s="29">
        <f>VLOOKUP(A34,'[1]2022-23'!$A$8:$C$56,3,0)</f>
        <v>37474</v>
      </c>
      <c r="C34" s="30">
        <f t="shared" si="1"/>
        <v>41474</v>
      </c>
      <c r="D34" s="35"/>
      <c r="E34" s="36"/>
      <c r="F34" s="26">
        <v>19.69092695640294</v>
      </c>
      <c r="G34" s="27">
        <f t="shared" si="4"/>
        <v>21.792749762231292</v>
      </c>
      <c r="H34" s="26">
        <f t="shared" si="2"/>
        <v>25242.496093118498</v>
      </c>
      <c r="I34" s="26">
        <f t="shared" si="2"/>
        <v>27936.897127768494</v>
      </c>
      <c r="J34" s="28">
        <f t="shared" si="3"/>
        <v>1903.1100000000001</v>
      </c>
      <c r="K34" s="28">
        <f t="shared" si="3"/>
        <v>1903.1100000000004</v>
      </c>
      <c r="L34" s="8">
        <f t="shared" si="0"/>
        <v>1.4845600000000001</v>
      </c>
      <c r="M34" s="8">
        <f t="shared" si="0"/>
        <v>1.4845600000000001</v>
      </c>
    </row>
    <row r="35" spans="1:13" ht="14.25" customHeight="1" thickBot="1" x14ac:dyDescent="0.3">
      <c r="A35" s="21">
        <v>33</v>
      </c>
      <c r="B35" s="29">
        <f>VLOOKUP(A35,'[1]2022-23'!$A$8:$C$56,3,0)</f>
        <v>38592</v>
      </c>
      <c r="C35" s="30">
        <f t="shared" si="1"/>
        <v>42592</v>
      </c>
      <c r="D35" s="35"/>
      <c r="E35" s="36"/>
      <c r="F35" s="26">
        <v>20.278386430631965</v>
      </c>
      <c r="G35" s="27">
        <f t="shared" si="4"/>
        <v>22.38020923646032</v>
      </c>
      <c r="H35" s="26">
        <f t="shared" si="2"/>
        <v>25995.581182303173</v>
      </c>
      <c r="I35" s="26">
        <f t="shared" si="2"/>
        <v>28689.982216953169</v>
      </c>
      <c r="J35" s="28">
        <f t="shared" si="3"/>
        <v>1903.1100000000001</v>
      </c>
      <c r="K35" s="28">
        <f t="shared" si="3"/>
        <v>1903.11</v>
      </c>
      <c r="L35" s="8">
        <f t="shared" si="0"/>
        <v>1.4845600000000001</v>
      </c>
      <c r="M35" s="8">
        <f t="shared" si="0"/>
        <v>1.4845600000000001</v>
      </c>
    </row>
    <row r="36" spans="1:13" ht="14.25" customHeight="1" thickBot="1" x14ac:dyDescent="0.3">
      <c r="A36" s="21">
        <v>34</v>
      </c>
      <c r="B36" s="29">
        <f>VLOOKUP(A36,'[1]2022-23'!$A$8:$C$56,3,0)</f>
        <v>39745</v>
      </c>
      <c r="C36" s="30">
        <f t="shared" si="1"/>
        <v>43745</v>
      </c>
      <c r="D36" s="35"/>
      <c r="E36" s="36"/>
      <c r="F36" s="26">
        <v>20.884236854411991</v>
      </c>
      <c r="G36" s="27">
        <f t="shared" si="4"/>
        <v>22.986059660240347</v>
      </c>
      <c r="H36" s="26">
        <f t="shared" si="2"/>
        <v>26772.242280541035</v>
      </c>
      <c r="I36" s="26">
        <f t="shared" si="2"/>
        <v>29466.643315191031</v>
      </c>
      <c r="J36" s="28">
        <f t="shared" si="3"/>
        <v>1903.1099999999997</v>
      </c>
      <c r="K36" s="28">
        <f t="shared" si="3"/>
        <v>1903.1099999999997</v>
      </c>
      <c r="L36" s="8">
        <f t="shared" si="0"/>
        <v>1.4845600000000001</v>
      </c>
      <c r="M36" s="8">
        <f t="shared" si="0"/>
        <v>1.4845600000000001</v>
      </c>
    </row>
    <row r="37" spans="1:13" ht="14.25" customHeight="1" thickBot="1" x14ac:dyDescent="0.3">
      <c r="A37" s="21">
        <v>35</v>
      </c>
      <c r="B37" s="29">
        <f>VLOOKUP(A37,'[1]2022-23'!$A$8:$C$56,3,0)</f>
        <v>40931</v>
      </c>
      <c r="C37" s="30">
        <f t="shared" si="1"/>
        <v>44931</v>
      </c>
      <c r="D37" s="35"/>
      <c r="E37" s="36"/>
      <c r="F37" s="26">
        <v>21.507427316340099</v>
      </c>
      <c r="G37" s="27">
        <f t="shared" si="4"/>
        <v>23.609250122168454</v>
      </c>
      <c r="H37" s="26">
        <f t="shared" si="2"/>
        <v>27571.132187314757</v>
      </c>
      <c r="I37" s="26">
        <f t="shared" si="2"/>
        <v>30265.533221964753</v>
      </c>
      <c r="J37" s="28">
        <f t="shared" si="3"/>
        <v>1903.1099999999997</v>
      </c>
      <c r="K37" s="28">
        <f t="shared" si="3"/>
        <v>1903.1099999999997</v>
      </c>
      <c r="L37" s="8">
        <f t="shared" si="0"/>
        <v>1.4845600000000001</v>
      </c>
      <c r="M37" s="8">
        <f t="shared" si="0"/>
        <v>1.4845600000000001</v>
      </c>
    </row>
    <row r="38" spans="1:13" ht="14.25" customHeight="1" thickBot="1" x14ac:dyDescent="0.3">
      <c r="A38" s="21">
        <v>36</v>
      </c>
      <c r="B38" s="29">
        <f>VLOOKUP(A38,'[1]2022-23'!$A$8:$C$56,3,0)</f>
        <v>42155</v>
      </c>
      <c r="C38" s="30">
        <f t="shared" si="1"/>
        <v>46155</v>
      </c>
      <c r="D38" s="35"/>
      <c r="E38" s="36"/>
      <c r="F38" s="26">
        <v>22.150585094923574</v>
      </c>
      <c r="G38" s="27">
        <f t="shared" si="4"/>
        <v>24.25240790075193</v>
      </c>
      <c r="H38" s="26">
        <f t="shared" si="2"/>
        <v>28395.618903917657</v>
      </c>
      <c r="I38" s="26">
        <f t="shared" si="2"/>
        <v>31090.019938567653</v>
      </c>
      <c r="J38" s="28">
        <f t="shared" si="3"/>
        <v>1903.11</v>
      </c>
      <c r="K38" s="28">
        <f t="shared" si="3"/>
        <v>1903.11</v>
      </c>
      <c r="L38" s="8">
        <f t="shared" si="0"/>
        <v>1.4845600000000001</v>
      </c>
      <c r="M38" s="8">
        <f t="shared" si="0"/>
        <v>1.4845600000000001</v>
      </c>
    </row>
    <row r="39" spans="1:13" ht="14.25" customHeight="1" thickBot="1" x14ac:dyDescent="0.3">
      <c r="A39" s="21">
        <v>37</v>
      </c>
      <c r="B39" s="29">
        <f>VLOOKUP(A39,'[1]2022-23'!$A$8:$C$56,3,0)</f>
        <v>43414</v>
      </c>
      <c r="C39" s="30">
        <f t="shared" si="1"/>
        <v>47414</v>
      </c>
      <c r="D39" s="31"/>
      <c r="E39" s="32">
        <v>8</v>
      </c>
      <c r="F39" s="26">
        <v>22.812133823058048</v>
      </c>
      <c r="G39" s="27">
        <f t="shared" si="4"/>
        <v>24.913956628886403</v>
      </c>
      <c r="H39" s="26">
        <f t="shared" si="2"/>
        <v>29243.681629573744</v>
      </c>
      <c r="I39" s="26">
        <f t="shared" si="2"/>
        <v>31938.082664223741</v>
      </c>
      <c r="J39" s="28">
        <f t="shared" si="3"/>
        <v>1903.11</v>
      </c>
      <c r="K39" s="28">
        <f t="shared" si="3"/>
        <v>1903.11</v>
      </c>
      <c r="L39" s="8">
        <f t="shared" si="0"/>
        <v>1.4845600000000001</v>
      </c>
      <c r="M39" s="8">
        <f t="shared" si="0"/>
        <v>1.4845600000000001</v>
      </c>
    </row>
    <row r="40" spans="1:13" ht="14.25" customHeight="1" thickBot="1" x14ac:dyDescent="0.3">
      <c r="A40" s="21">
        <v>38</v>
      </c>
      <c r="B40" s="29">
        <f>VLOOKUP(A40,'[1]2022-23'!$A$8:$C$56,3,0)</f>
        <v>44737</v>
      </c>
      <c r="C40" s="30">
        <f t="shared" si="1"/>
        <v>48737</v>
      </c>
      <c r="D40" s="37"/>
      <c r="E40" s="38"/>
      <c r="F40" s="26">
        <v>23.507311716085777</v>
      </c>
      <c r="G40" s="27">
        <f t="shared" si="4"/>
        <v>25.609134521914132</v>
      </c>
      <c r="H40" s="26">
        <f t="shared" si="2"/>
        <v>30134.85477178423</v>
      </c>
      <c r="I40" s="26">
        <f t="shared" si="2"/>
        <v>32829.25580643423</v>
      </c>
      <c r="J40" s="28">
        <f t="shared" si="3"/>
        <v>1903.11</v>
      </c>
      <c r="K40" s="28">
        <f t="shared" si="3"/>
        <v>1903.11</v>
      </c>
      <c r="L40" s="8">
        <f t="shared" si="0"/>
        <v>1.4845600000000001</v>
      </c>
      <c r="M40" s="8">
        <f t="shared" si="0"/>
        <v>1.4845599999999999</v>
      </c>
    </row>
    <row r="41" spans="1:13" ht="14.25" customHeight="1" thickBot="1" x14ac:dyDescent="0.3">
      <c r="A41" s="21">
        <v>39</v>
      </c>
      <c r="B41" s="29">
        <f>VLOOKUP(A41,'[1]2022-23'!$A$8:$C$56,3,0)</f>
        <v>46047</v>
      </c>
      <c r="C41" s="30">
        <f t="shared" si="1"/>
        <v>50047</v>
      </c>
      <c r="D41" s="37"/>
      <c r="E41" s="38"/>
      <c r="F41" s="26">
        <v>24.195658684994562</v>
      </c>
      <c r="G41" s="27">
        <f t="shared" si="4"/>
        <v>26.297481490822918</v>
      </c>
      <c r="H41" s="26">
        <f t="shared" si="2"/>
        <v>31017.271110632104</v>
      </c>
      <c r="I41" s="26">
        <f t="shared" si="2"/>
        <v>33711.6721452821</v>
      </c>
      <c r="J41" s="28">
        <f t="shared" si="3"/>
        <v>1903.11</v>
      </c>
      <c r="K41" s="28">
        <f t="shared" si="3"/>
        <v>1903.11</v>
      </c>
      <c r="L41" s="8">
        <f t="shared" si="0"/>
        <v>1.4845600000000001</v>
      </c>
      <c r="M41" s="8">
        <f t="shared" si="0"/>
        <v>1.4845600000000001</v>
      </c>
    </row>
    <row r="42" spans="1:13" ht="14.25" customHeight="1" thickBot="1" x14ac:dyDescent="0.3">
      <c r="A42" s="21">
        <v>40</v>
      </c>
      <c r="B42" s="29">
        <f>VLOOKUP(A42,'[1]2022-23'!$A$8:$C$56,3,0)</f>
        <v>47423</v>
      </c>
      <c r="C42" s="30">
        <f t="shared" si="1"/>
        <v>51423</v>
      </c>
      <c r="D42" s="39"/>
      <c r="E42" s="38"/>
      <c r="F42" s="26">
        <v>24.918685730199517</v>
      </c>
      <c r="G42" s="27">
        <f t="shared" si="4"/>
        <v>27.020508536027872</v>
      </c>
      <c r="H42" s="26">
        <f t="shared" si="2"/>
        <v>31944.145066551704</v>
      </c>
      <c r="I42" s="26">
        <f t="shared" si="2"/>
        <v>34638.546101201704</v>
      </c>
      <c r="J42" s="28">
        <f t="shared" si="3"/>
        <v>1903.11</v>
      </c>
      <c r="K42" s="28">
        <f t="shared" si="3"/>
        <v>1903.11</v>
      </c>
      <c r="L42" s="8">
        <f t="shared" si="0"/>
        <v>1.4845600000000001</v>
      </c>
      <c r="M42" s="8">
        <f t="shared" si="0"/>
        <v>1.4845599999999999</v>
      </c>
    </row>
    <row r="43" spans="1:13" ht="14.25" customHeight="1" thickBot="1" x14ac:dyDescent="0.3">
      <c r="A43" s="21">
        <v>41</v>
      </c>
      <c r="B43" s="29">
        <f>VLOOKUP(A43,'[1]2022-23'!$A$8:$C$56,3,0)</f>
        <v>48841</v>
      </c>
      <c r="C43" s="30">
        <f t="shared" si="1"/>
        <v>52841</v>
      </c>
      <c r="D43" s="39"/>
      <c r="E43" s="38"/>
      <c r="F43" s="26">
        <v>25.66378191486567</v>
      </c>
      <c r="G43" s="27">
        <f t="shared" si="4"/>
        <v>27.765604720694025</v>
      </c>
      <c r="H43" s="26">
        <f t="shared" si="2"/>
        <v>32899.310233335127</v>
      </c>
      <c r="I43" s="26">
        <f t="shared" si="2"/>
        <v>35593.711267985127</v>
      </c>
      <c r="J43" s="28">
        <f t="shared" si="3"/>
        <v>1903.11</v>
      </c>
      <c r="K43" s="28">
        <f t="shared" si="3"/>
        <v>1903.1099999999997</v>
      </c>
      <c r="L43" s="8">
        <f t="shared" si="0"/>
        <v>1.4845600000000001</v>
      </c>
      <c r="M43" s="8">
        <f t="shared" si="0"/>
        <v>1.4845600000000001</v>
      </c>
    </row>
    <row r="44" spans="1:13" ht="14.25" customHeight="1" thickBot="1" x14ac:dyDescent="0.3">
      <c r="A44" s="21">
        <v>42</v>
      </c>
      <c r="B44" s="29">
        <f>VLOOKUP(A44,'[1]2022-23'!$A$8:$C$56,3,0)</f>
        <v>50300</v>
      </c>
      <c r="C44" s="30">
        <f t="shared" si="1"/>
        <v>54300</v>
      </c>
      <c r="D44" s="39"/>
      <c r="E44" s="38"/>
      <c r="F44" s="26">
        <v>26.43042178329156</v>
      </c>
      <c r="G44" s="27">
        <f t="shared" si="4"/>
        <v>28.532244589119916</v>
      </c>
      <c r="H44" s="26">
        <f t="shared" si="2"/>
        <v>33882.093010723715</v>
      </c>
      <c r="I44" s="26">
        <f t="shared" si="2"/>
        <v>36576.494045373714</v>
      </c>
      <c r="J44" s="28">
        <f t="shared" si="3"/>
        <v>1903.11</v>
      </c>
      <c r="K44" s="28">
        <f t="shared" si="3"/>
        <v>1903.11</v>
      </c>
      <c r="L44" s="8">
        <f t="shared" si="0"/>
        <v>1.4845600000000001</v>
      </c>
      <c r="M44" s="8">
        <f t="shared" si="0"/>
        <v>1.4845599999999999</v>
      </c>
    </row>
    <row r="45" spans="1:13" ht="14.25" customHeight="1" thickBot="1" x14ac:dyDescent="0.3">
      <c r="A45" s="21">
        <v>43</v>
      </c>
      <c r="B45" s="29">
        <f>VLOOKUP(A45,'[1]2022-23'!$A$8:$C$56,3,0)</f>
        <v>51805</v>
      </c>
      <c r="C45" s="30">
        <f t="shared" si="1"/>
        <v>55805</v>
      </c>
      <c r="D45" s="39"/>
      <c r="E45" s="38"/>
      <c r="F45" s="26">
        <v>27.22123261398448</v>
      </c>
      <c r="G45" s="27">
        <f t="shared" si="4"/>
        <v>29.323055419812835</v>
      </c>
      <c r="H45" s="26">
        <f t="shared" si="2"/>
        <v>34895.861400010777</v>
      </c>
      <c r="I45" s="26">
        <f t="shared" si="2"/>
        <v>37590.26243466077</v>
      </c>
      <c r="J45" s="28">
        <f t="shared" si="3"/>
        <v>1903.11</v>
      </c>
      <c r="K45" s="28">
        <f t="shared" si="3"/>
        <v>1903.11</v>
      </c>
      <c r="L45" s="8">
        <f t="shared" si="0"/>
        <v>1.4845600000000001</v>
      </c>
      <c r="M45" s="8">
        <f t="shared" si="0"/>
        <v>1.4845600000000001</v>
      </c>
    </row>
    <row r="46" spans="1:13" ht="14.25" customHeight="1" thickBot="1" x14ac:dyDescent="0.3">
      <c r="A46" s="21">
        <v>44</v>
      </c>
      <c r="B46" s="29">
        <f>VLOOKUP(A46,'[1]2022-23'!$A$8:$C$56,3,0)</f>
        <v>53353</v>
      </c>
      <c r="C46" s="30">
        <f t="shared" si="1"/>
        <v>57353</v>
      </c>
      <c r="D46" s="39"/>
      <c r="E46" s="40"/>
      <c r="F46" s="26">
        <v>28.034638039840054</v>
      </c>
      <c r="G46" s="27">
        <f t="shared" si="4"/>
        <v>30.136460845668406</v>
      </c>
      <c r="H46" s="26">
        <f t="shared" si="2"/>
        <v>35938.594600420322</v>
      </c>
      <c r="I46" s="26">
        <f t="shared" si="2"/>
        <v>38632.995635070321</v>
      </c>
      <c r="J46" s="28">
        <f t="shared" si="3"/>
        <v>1903.11</v>
      </c>
      <c r="K46" s="28">
        <f t="shared" si="3"/>
        <v>1903.11</v>
      </c>
      <c r="L46" s="8">
        <f t="shared" si="0"/>
        <v>1.4845600000000001</v>
      </c>
      <c r="M46" s="8">
        <f t="shared" si="0"/>
        <v>1.4845600000000001</v>
      </c>
    </row>
    <row r="47" spans="1:13" ht="14.25" customHeight="1" thickBot="1" x14ac:dyDescent="0.3">
      <c r="A47" s="21">
        <v>45</v>
      </c>
      <c r="B47" s="29">
        <f>VLOOKUP(A47,'[1]2022-23'!$A$8:$C$56,3,0)</f>
        <v>54949</v>
      </c>
      <c r="C47" s="30">
        <f t="shared" si="1"/>
        <v>58949</v>
      </c>
      <c r="D47" s="39"/>
      <c r="E47" s="40"/>
      <c r="F47" s="26">
        <v>28.873265339365567</v>
      </c>
      <c r="G47" s="27">
        <f t="shared" si="4"/>
        <v>30.975088145193922</v>
      </c>
      <c r="H47" s="26">
        <f t="shared" si="2"/>
        <v>37013.660613245673</v>
      </c>
      <c r="I47" s="26">
        <f t="shared" si="2"/>
        <v>39708.061647895673</v>
      </c>
      <c r="J47" s="28">
        <f t="shared" si="3"/>
        <v>1903.11</v>
      </c>
      <c r="K47" s="28">
        <f t="shared" si="3"/>
        <v>1903.11</v>
      </c>
      <c r="L47" s="8">
        <f t="shared" si="0"/>
        <v>1.4845600000000001</v>
      </c>
      <c r="M47" s="8">
        <f t="shared" si="0"/>
        <v>1.4845600000000001</v>
      </c>
    </row>
    <row r="48" spans="1:13" ht="14.25" customHeight="1" thickBot="1" x14ac:dyDescent="0.3">
      <c r="A48" s="21">
        <v>46</v>
      </c>
      <c r="B48" s="29">
        <f>VLOOKUP(A48,'[1]2022-23'!$A$8:$C$56,3,0)</f>
        <v>56592</v>
      </c>
      <c r="C48" s="30">
        <f t="shared" si="1"/>
        <v>60592</v>
      </c>
      <c r="D48" s="33">
        <v>9</v>
      </c>
      <c r="E48" s="34"/>
      <c r="F48" s="26">
        <v>29.736589056859565</v>
      </c>
      <c r="G48" s="27">
        <f t="shared" si="4"/>
        <v>31.838411862687916</v>
      </c>
      <c r="H48" s="26">
        <f t="shared" si="2"/>
        <v>38120.385838228161</v>
      </c>
      <c r="I48" s="26">
        <f t="shared" si="2"/>
        <v>40814.786872878154</v>
      </c>
      <c r="J48" s="28">
        <f t="shared" si="3"/>
        <v>1903.11</v>
      </c>
      <c r="K48" s="28">
        <f t="shared" si="3"/>
        <v>1903.11</v>
      </c>
      <c r="L48" s="8">
        <f t="shared" si="0"/>
        <v>1.4845600000000001</v>
      </c>
      <c r="M48" s="8">
        <f t="shared" si="0"/>
        <v>1.4845600000000001</v>
      </c>
    </row>
    <row r="49" spans="1:13" ht="14.25" customHeight="1" thickBot="1" x14ac:dyDescent="0.3">
      <c r="A49" s="21">
        <v>47</v>
      </c>
      <c r="B49" s="29">
        <f>VLOOKUP(A49,'[1]2022-23'!$A$8:$C$56,3,0)</f>
        <v>58284</v>
      </c>
      <c r="C49" s="30">
        <f t="shared" si="1"/>
        <v>62284</v>
      </c>
      <c r="D49" s="35"/>
      <c r="E49" s="36"/>
      <c r="F49" s="26">
        <v>30.625660103724957</v>
      </c>
      <c r="G49" s="27">
        <f t="shared" si="4"/>
        <v>32.727482909553309</v>
      </c>
      <c r="H49" s="26">
        <f t="shared" si="2"/>
        <v>39260.117475885105</v>
      </c>
      <c r="I49" s="26">
        <f t="shared" si="2"/>
        <v>41954.518510535105</v>
      </c>
      <c r="J49" s="28">
        <f t="shared" si="3"/>
        <v>1903.11</v>
      </c>
      <c r="K49" s="28">
        <f t="shared" si="3"/>
        <v>1903.1100000000001</v>
      </c>
      <c r="L49" s="8">
        <f t="shared" si="0"/>
        <v>1.4845600000000003</v>
      </c>
      <c r="M49" s="8">
        <f t="shared" si="0"/>
        <v>1.4845600000000001</v>
      </c>
    </row>
    <row r="50" spans="1:13" ht="14.25" customHeight="1" thickBot="1" x14ac:dyDescent="0.3">
      <c r="A50" s="21">
        <v>48</v>
      </c>
      <c r="B50" s="29">
        <f>VLOOKUP(A50,'[1]2022-23'!$A$8:$C$56,3,0)</f>
        <v>60027</v>
      </c>
      <c r="C50" s="30">
        <f t="shared" si="1"/>
        <v>64027</v>
      </c>
      <c r="D50" s="35"/>
      <c r="E50" s="36"/>
      <c r="F50" s="26">
        <v>31.541529391364662</v>
      </c>
      <c r="G50" s="27">
        <f t="shared" si="4"/>
        <v>33.643352197193018</v>
      </c>
      <c r="H50" s="26">
        <f t="shared" si="2"/>
        <v>40434.202726733842</v>
      </c>
      <c r="I50" s="26">
        <f t="shared" si="2"/>
        <v>43128.603761383842</v>
      </c>
      <c r="J50" s="28">
        <f t="shared" si="3"/>
        <v>1903.11</v>
      </c>
      <c r="K50" s="28">
        <f t="shared" si="3"/>
        <v>1903.11</v>
      </c>
      <c r="L50" s="8">
        <f t="shared" si="0"/>
        <v>1.4845600000000001</v>
      </c>
      <c r="M50" s="8">
        <f t="shared" si="0"/>
        <v>1.4845600000000001</v>
      </c>
    </row>
    <row r="51" spans="1:13" ht="14.25" customHeight="1" thickBot="1" x14ac:dyDescent="0.3">
      <c r="A51" s="21">
        <v>49</v>
      </c>
      <c r="B51" s="29">
        <f>VLOOKUP(A51,'[1]2022-23'!$A$8:$C$56,3,0)</f>
        <v>61823</v>
      </c>
      <c r="C51" s="30">
        <f t="shared" si="1"/>
        <v>65823</v>
      </c>
      <c r="D51" s="35"/>
      <c r="E51" s="36"/>
      <c r="F51" s="26">
        <v>32.485247831181596</v>
      </c>
      <c r="G51" s="27">
        <f t="shared" si="4"/>
        <v>34.587070637009951</v>
      </c>
      <c r="H51" s="26">
        <f t="shared" si="2"/>
        <v>41643.988791291697</v>
      </c>
      <c r="I51" s="26">
        <f t="shared" si="2"/>
        <v>44338.389825941689</v>
      </c>
      <c r="J51" s="28">
        <f t="shared" si="3"/>
        <v>1903.11</v>
      </c>
      <c r="K51" s="28">
        <f t="shared" si="3"/>
        <v>1903.1099999999997</v>
      </c>
      <c r="L51" s="8">
        <f t="shared" si="0"/>
        <v>1.4845599999999999</v>
      </c>
      <c r="M51" s="8">
        <f t="shared" si="0"/>
        <v>1.4845600000000001</v>
      </c>
    </row>
    <row r="52" spans="1:13" ht="14.25" customHeight="1" thickBot="1" x14ac:dyDescent="0.3">
      <c r="A52" s="21">
        <v>50</v>
      </c>
      <c r="B52" s="29">
        <f>VLOOKUP(A52,'[1]2022-23'!$A$8:$C$56,3,0)</f>
        <v>63673</v>
      </c>
      <c r="C52" s="30">
        <f t="shared" si="1"/>
        <v>67673</v>
      </c>
      <c r="D52" s="37"/>
      <c r="E52" s="36"/>
      <c r="F52" s="26">
        <v>33.457340878877211</v>
      </c>
      <c r="G52" s="27">
        <f t="shared" si="4"/>
        <v>35.559163684705567</v>
      </c>
      <c r="H52" s="26">
        <f t="shared" si="2"/>
        <v>42890.149269817317</v>
      </c>
      <c r="I52" s="26">
        <f t="shared" si="2"/>
        <v>45584.550304467317</v>
      </c>
      <c r="J52" s="28">
        <f t="shared" si="3"/>
        <v>1903.1099999999997</v>
      </c>
      <c r="K52" s="28">
        <f t="shared" si="3"/>
        <v>1903.1099999999997</v>
      </c>
      <c r="L52" s="8">
        <f t="shared" si="0"/>
        <v>1.4845600000000001</v>
      </c>
      <c r="M52" s="8">
        <f t="shared" si="0"/>
        <v>1.4845600000000001</v>
      </c>
    </row>
    <row r="53" spans="1:13" ht="14.25" customHeight="1" thickBot="1" x14ac:dyDescent="0.3">
      <c r="A53" s="21">
        <v>51</v>
      </c>
      <c r="B53" s="29">
        <f>VLOOKUP(A53,'[1]2022-23'!$A$8:$C$56,3,0)</f>
        <v>65578</v>
      </c>
      <c r="C53" s="30">
        <f t="shared" si="1"/>
        <v>69578</v>
      </c>
      <c r="D53" s="37"/>
      <c r="E53" s="36"/>
      <c r="F53" s="26">
        <v>34.458333990152965</v>
      </c>
      <c r="G53" s="27">
        <f t="shared" si="4"/>
        <v>36.560156795981321</v>
      </c>
      <c r="H53" s="26">
        <f t="shared" si="2"/>
        <v>44173.35776256938</v>
      </c>
      <c r="I53" s="26">
        <f t="shared" si="2"/>
        <v>46867.758797219372</v>
      </c>
      <c r="J53" s="28">
        <f t="shared" si="3"/>
        <v>1903.1099999999997</v>
      </c>
      <c r="K53" s="28">
        <f t="shared" si="3"/>
        <v>1903.1099999999997</v>
      </c>
      <c r="L53" s="8">
        <f t="shared" si="0"/>
        <v>1.4845600000000001</v>
      </c>
      <c r="M53" s="8">
        <f t="shared" si="0"/>
        <v>1.4845600000000001</v>
      </c>
    </row>
    <row r="54" spans="1:13" ht="14.25" customHeight="1" thickBot="1" x14ac:dyDescent="0.3">
      <c r="A54" s="21">
        <v>52</v>
      </c>
      <c r="B54" s="29">
        <v>67540</v>
      </c>
      <c r="C54" s="30">
        <f t="shared" si="1"/>
        <v>71540</v>
      </c>
      <c r="D54" s="37"/>
      <c r="E54" s="36"/>
      <c r="F54" s="26">
        <v>35.489278076411772</v>
      </c>
      <c r="G54" s="27">
        <f t="shared" si="4"/>
        <v>37.591100882240127</v>
      </c>
      <c r="H54" s="26">
        <f t="shared" si="2"/>
        <v>45494.961470065202</v>
      </c>
      <c r="I54" s="26">
        <f t="shared" si="2"/>
        <v>48189.362504715202</v>
      </c>
      <c r="J54" s="28">
        <f t="shared" si="3"/>
        <v>1903.11</v>
      </c>
      <c r="K54" s="28">
        <f t="shared" si="3"/>
        <v>1903.1099999999997</v>
      </c>
      <c r="L54" s="8">
        <f t="shared" si="0"/>
        <v>1.4845600000000001</v>
      </c>
      <c r="M54" s="8">
        <f t="shared" si="0"/>
        <v>1.4845600000000001</v>
      </c>
    </row>
    <row r="55" spans="1:13" ht="14.25" customHeight="1" thickBot="1" x14ac:dyDescent="0.3">
      <c r="A55" s="21">
        <v>53</v>
      </c>
      <c r="B55" s="29">
        <v>69563</v>
      </c>
      <c r="C55" s="30">
        <f t="shared" si="1"/>
        <v>73563</v>
      </c>
      <c r="D55" s="37"/>
      <c r="E55" s="36"/>
      <c r="F55" s="26">
        <v>36.552274960459464</v>
      </c>
      <c r="G55" s="27">
        <f t="shared" si="4"/>
        <v>38.654097766287819</v>
      </c>
      <c r="H55" s="26">
        <f t="shared" si="2"/>
        <v>46857.654793339439</v>
      </c>
      <c r="I55" s="26">
        <f t="shared" si="2"/>
        <v>49552.055827989432</v>
      </c>
      <c r="J55" s="28">
        <f t="shared" si="3"/>
        <v>1903.1099999999997</v>
      </c>
      <c r="K55" s="28">
        <f t="shared" si="3"/>
        <v>1903.1099999999997</v>
      </c>
      <c r="L55" s="8">
        <f t="shared" si="0"/>
        <v>1.4845600000000001</v>
      </c>
      <c r="M55" s="8">
        <f t="shared" si="0"/>
        <v>1.4845600000000001</v>
      </c>
    </row>
    <row r="56" spans="1:13" ht="14.25" customHeight="1" thickBot="1" x14ac:dyDescent="0.3">
      <c r="A56" s="21">
        <v>54</v>
      </c>
      <c r="B56" s="29">
        <v>71644</v>
      </c>
      <c r="C56" s="30">
        <f t="shared" si="1"/>
        <v>75644</v>
      </c>
      <c r="D56" s="37"/>
      <c r="E56" s="36"/>
      <c r="F56" s="26">
        <v>37.645748275191664</v>
      </c>
      <c r="G56" s="27">
        <f t="shared" si="4"/>
        <v>39.74757108102002</v>
      </c>
      <c r="H56" s="26">
        <f t="shared" si="2"/>
        <v>48259.416931616099</v>
      </c>
      <c r="I56" s="26">
        <f t="shared" si="2"/>
        <v>50953.817966266099</v>
      </c>
      <c r="J56" s="28">
        <f t="shared" si="3"/>
        <v>1903.1099999999997</v>
      </c>
      <c r="K56" s="28">
        <f t="shared" si="3"/>
        <v>1903.1099999999997</v>
      </c>
      <c r="L56" s="8">
        <f t="shared" si="0"/>
        <v>1.4845600000000001</v>
      </c>
      <c r="M56" s="8">
        <f t="shared" si="0"/>
        <v>1.4845600000000001</v>
      </c>
    </row>
    <row r="57" spans="1:13" ht="14.25" customHeight="1" thickBot="1" x14ac:dyDescent="0.3">
      <c r="A57" s="21">
        <v>55</v>
      </c>
      <c r="B57" s="29">
        <v>73787</v>
      </c>
      <c r="C57" s="30">
        <f t="shared" si="1"/>
        <v>77787</v>
      </c>
      <c r="D57" s="37"/>
      <c r="E57" s="36"/>
      <c r="F57" s="26">
        <v>38.7717998434142</v>
      </c>
      <c r="G57" s="27">
        <f t="shared" si="4"/>
        <v>40.873622649242556</v>
      </c>
      <c r="H57" s="26">
        <f t="shared" si="2"/>
        <v>49702.942285929836</v>
      </c>
      <c r="I57" s="26">
        <f t="shared" si="2"/>
        <v>52397.343320579828</v>
      </c>
      <c r="J57" s="28">
        <f t="shared" si="3"/>
        <v>1903.1100000000001</v>
      </c>
      <c r="K57" s="28">
        <f t="shared" si="3"/>
        <v>1903.11</v>
      </c>
      <c r="L57" s="8">
        <f t="shared" si="0"/>
        <v>1.4845600000000001</v>
      </c>
      <c r="M57" s="8">
        <f t="shared" si="0"/>
        <v>1.4845600000000001</v>
      </c>
    </row>
    <row r="58" spans="1:13" ht="14.25" customHeight="1" thickBot="1" x14ac:dyDescent="0.3">
      <c r="A58" s="41"/>
      <c r="B58" s="42"/>
      <c r="C58" s="42"/>
    </row>
    <row r="59" spans="1:13" ht="18" customHeight="1" x14ac:dyDescent="0.25">
      <c r="A59" s="212" t="s">
        <v>29</v>
      </c>
      <c r="B59" s="213"/>
      <c r="C59" s="213"/>
      <c r="D59" s="213"/>
      <c r="E59" s="213"/>
      <c r="F59" s="214"/>
      <c r="G59" s="214"/>
      <c r="H59" s="214"/>
      <c r="I59" s="215"/>
    </row>
    <row r="60" spans="1:13" ht="18" customHeight="1" x14ac:dyDescent="0.25">
      <c r="A60" s="202" t="s">
        <v>30</v>
      </c>
      <c r="B60" s="203"/>
      <c r="C60" s="203"/>
      <c r="D60" s="203"/>
      <c r="E60" s="208"/>
      <c r="F60" s="208"/>
      <c r="I60" s="9"/>
      <c r="K60" s="43">
        <v>1.4845600000000001</v>
      </c>
    </row>
    <row r="61" spans="1:13" ht="18" customHeight="1" x14ac:dyDescent="0.25">
      <c r="A61" s="44" t="s">
        <v>31</v>
      </c>
      <c r="B61"/>
      <c r="C61"/>
      <c r="I61" s="9"/>
    </row>
    <row r="62" spans="1:13" ht="18" customHeight="1" x14ac:dyDescent="0.25">
      <c r="A62" s="44" t="s">
        <v>32</v>
      </c>
      <c r="B62"/>
      <c r="C62"/>
      <c r="F62"/>
      <c r="I62" s="9"/>
    </row>
    <row r="63" spans="1:13" ht="18" customHeight="1" x14ac:dyDescent="0.25">
      <c r="A63" s="202" t="s">
        <v>33</v>
      </c>
      <c r="B63" s="203"/>
      <c r="C63" s="203"/>
      <c r="D63" s="203"/>
      <c r="I63" s="9"/>
    </row>
    <row r="64" spans="1:13" ht="18" customHeight="1" x14ac:dyDescent="0.25">
      <c r="A64" s="202" t="s">
        <v>34</v>
      </c>
      <c r="B64" s="203"/>
      <c r="C64" s="203"/>
      <c r="D64" s="203"/>
      <c r="I64" s="9"/>
    </row>
    <row r="65" spans="1:9" ht="18" customHeight="1" thickBot="1" x14ac:dyDescent="0.3">
      <c r="A65" s="204" t="s">
        <v>35</v>
      </c>
      <c r="B65" s="205"/>
      <c r="C65" s="205"/>
      <c r="D65" s="205"/>
      <c r="E65" s="205"/>
      <c r="F65" s="205"/>
      <c r="G65" s="206"/>
      <c r="H65" s="206"/>
      <c r="I65" s="12"/>
    </row>
    <row r="66" spans="1:9" ht="14.25" customHeight="1" x14ac:dyDescent="0.25"/>
    <row r="72" spans="1:9" x14ac:dyDescent="0.25">
      <c r="H72" s="45"/>
      <c r="I72" s="45"/>
    </row>
  </sheetData>
  <mergeCells count="9">
    <mergeCell ref="A63:D63"/>
    <mergeCell ref="A64:D64"/>
    <mergeCell ref="A65:H65"/>
    <mergeCell ref="A2:E2"/>
    <mergeCell ref="A3:D3"/>
    <mergeCell ref="A4:D4"/>
    <mergeCell ref="D6:E6"/>
    <mergeCell ref="A59:I59"/>
    <mergeCell ref="A60:F60"/>
  </mergeCells>
  <pageMargins left="0.78749999999999998" right="0.78749999999999998" top="1.05277777777778" bottom="1.05277777777778" header="0.78749999999999998" footer="0.78749999999999998"/>
  <pageSetup paperSize="9" scale="75" orientation="portrait" useFirstPageNumber="1"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0C07-66CE-4271-8AFC-BCCAC43E064A}">
  <sheetPr>
    <pageSetUpPr fitToPage="1"/>
  </sheetPr>
  <dimension ref="A1:K72"/>
  <sheetViews>
    <sheetView showGridLines="0" zoomScale="85" zoomScaleNormal="85" workbookViewId="0">
      <pane ySplit="6" topLeftCell="A7" activePane="bottomLeft" state="frozenSplit"/>
      <selection pane="bottomLeft" activeCell="J72" sqref="J72"/>
    </sheetView>
  </sheetViews>
  <sheetFormatPr defaultRowHeight="15" x14ac:dyDescent="0.25"/>
  <cols>
    <col min="1" max="1" width="7.5703125" style="1" customWidth="1"/>
    <col min="2" max="3" width="14.42578125" style="1" customWidth="1"/>
    <col min="4" max="5" width="12.140625" customWidth="1"/>
    <col min="6" max="7" width="12.140625" style="1" customWidth="1"/>
    <col min="8" max="9" width="17.85546875" style="1" customWidth="1"/>
    <col min="10" max="10" width="24.7109375" style="1" customWidth="1"/>
    <col min="11" max="11" width="20.7109375" bestFit="1" customWidth="1"/>
  </cols>
  <sheetData>
    <row r="1" spans="1:11" s="50" customFormat="1" ht="19.5" customHeight="1" x14ac:dyDescent="0.25">
      <c r="A1" s="46" t="s">
        <v>36</v>
      </c>
      <c r="B1" s="47"/>
      <c r="C1" s="47"/>
      <c r="D1" s="47"/>
      <c r="E1" s="47"/>
      <c r="F1" s="47"/>
      <c r="G1" s="47"/>
      <c r="H1" s="48"/>
      <c r="I1" s="49"/>
    </row>
    <row r="2" spans="1:11" s="51" customFormat="1" ht="20.25" customHeight="1" x14ac:dyDescent="0.25">
      <c r="A2" s="222" t="s">
        <v>37</v>
      </c>
      <c r="B2" s="223"/>
      <c r="C2" s="223"/>
      <c r="D2" s="223"/>
      <c r="E2" s="223"/>
      <c r="F2" s="223"/>
      <c r="G2" s="223"/>
      <c r="H2" s="223"/>
      <c r="I2" s="224"/>
    </row>
    <row r="3" spans="1:11" s="51" customFormat="1" ht="20.25" customHeight="1" x14ac:dyDescent="0.25">
      <c r="A3" s="216" t="s">
        <v>20</v>
      </c>
      <c r="B3" s="217"/>
      <c r="C3" s="217"/>
      <c r="D3" s="217"/>
      <c r="H3" s="52"/>
      <c r="I3" s="53"/>
    </row>
    <row r="4" spans="1:11" s="51" customFormat="1" ht="20.25" customHeight="1" thickBot="1" x14ac:dyDescent="0.3">
      <c r="A4" s="219" t="s">
        <v>21</v>
      </c>
      <c r="B4" s="220"/>
      <c r="C4" s="220"/>
      <c r="D4" s="220"/>
      <c r="E4" s="54"/>
      <c r="F4" s="55">
        <v>1903.2121999999999</v>
      </c>
      <c r="G4" s="55"/>
      <c r="H4" s="56">
        <v>1281.934896</v>
      </c>
      <c r="I4" s="57"/>
    </row>
    <row r="5" spans="1:11" ht="19.5" customHeight="1" thickBot="1" x14ac:dyDescent="0.3">
      <c r="A5"/>
      <c r="B5"/>
      <c r="C5"/>
      <c r="F5" s="58"/>
      <c r="G5" s="58"/>
      <c r="H5" s="59"/>
      <c r="J5"/>
    </row>
    <row r="6" spans="1:11" s="20" customFormat="1" ht="93.75" customHeight="1" x14ac:dyDescent="0.25">
      <c r="A6" s="60" t="s">
        <v>22</v>
      </c>
      <c r="B6" s="61" t="s">
        <v>38</v>
      </c>
      <c r="C6" s="62" t="s">
        <v>39</v>
      </c>
      <c r="D6" s="225" t="s">
        <v>0</v>
      </c>
      <c r="E6" s="225"/>
      <c r="F6" s="61" t="s">
        <v>40</v>
      </c>
      <c r="G6" s="63" t="s">
        <v>41</v>
      </c>
      <c r="H6" s="63" t="s">
        <v>27</v>
      </c>
      <c r="I6" s="64" t="s">
        <v>28</v>
      </c>
      <c r="J6" s="65"/>
    </row>
    <row r="7" spans="1:11" ht="14.25" customHeight="1" x14ac:dyDescent="0.25">
      <c r="A7" s="21">
        <v>5</v>
      </c>
      <c r="B7" s="66">
        <v>20880</v>
      </c>
      <c r="C7" s="66">
        <f>B7+4500</f>
        <v>25380</v>
      </c>
      <c r="D7" s="67">
        <v>1</v>
      </c>
      <c r="E7" s="68"/>
      <c r="F7" s="26">
        <f>B7/$F$4</f>
        <v>10.970925890449841</v>
      </c>
      <c r="G7" s="27">
        <f>C7/$F$4</f>
        <v>13.335349573736444</v>
      </c>
      <c r="H7" s="26">
        <f>F7*$H$4</f>
        <v>14064.012740397524</v>
      </c>
      <c r="I7" s="69">
        <f>G7*$H$4</f>
        <v>17095.049968931471</v>
      </c>
      <c r="J7" s="70"/>
      <c r="K7" s="70"/>
    </row>
    <row r="8" spans="1:11" ht="14.25" customHeight="1" x14ac:dyDescent="0.25">
      <c r="A8" s="21">
        <v>6</v>
      </c>
      <c r="B8" s="66">
        <v>20948</v>
      </c>
      <c r="C8" s="66">
        <f t="shared" ref="C8:C57" si="0">B8+4500</f>
        <v>25448</v>
      </c>
      <c r="D8" s="71"/>
      <c r="E8" s="67">
        <v>2</v>
      </c>
      <c r="F8" s="26">
        <f t="shared" ref="F8:G38" si="1">B8/$F$4</f>
        <v>11.006654959441727</v>
      </c>
      <c r="G8" s="27">
        <f t="shared" si="1"/>
        <v>13.371078642728332</v>
      </c>
      <c r="H8" s="26">
        <f t="shared" ref="H8:I57" si="2">F8*$H$4</f>
        <v>14109.815080739814</v>
      </c>
      <c r="I8" s="69">
        <f t="shared" si="2"/>
        <v>17140.852309273763</v>
      </c>
      <c r="J8" s="70"/>
      <c r="K8" s="70"/>
    </row>
    <row r="9" spans="1:11" ht="14.25" customHeight="1" x14ac:dyDescent="0.25">
      <c r="A9" s="21">
        <v>7</v>
      </c>
      <c r="B9" s="66">
        <v>21254</v>
      </c>
      <c r="C9" s="66">
        <f t="shared" si="0"/>
        <v>25754</v>
      </c>
      <c r="D9" s="67">
        <v>3</v>
      </c>
      <c r="E9" s="68"/>
      <c r="F9" s="26">
        <f t="shared" si="1"/>
        <v>11.167435769905216</v>
      </c>
      <c r="G9" s="27">
        <f t="shared" si="1"/>
        <v>13.531859453191821</v>
      </c>
      <c r="H9" s="26">
        <f t="shared" si="2"/>
        <v>14315.925612280123</v>
      </c>
      <c r="I9" s="69">
        <f t="shared" si="2"/>
        <v>17346.962840814074</v>
      </c>
      <c r="J9" s="70"/>
      <c r="K9" s="70"/>
    </row>
    <row r="10" spans="1:11" ht="14.25" customHeight="1" x14ac:dyDescent="0.25">
      <c r="A10" s="21">
        <v>8</v>
      </c>
      <c r="B10" s="66">
        <v>21543</v>
      </c>
      <c r="C10" s="66">
        <f t="shared" si="0"/>
        <v>26043</v>
      </c>
      <c r="D10" s="72"/>
      <c r="E10" s="2"/>
      <c r="F10" s="26">
        <f t="shared" si="1"/>
        <v>11.319284313120734</v>
      </c>
      <c r="G10" s="27">
        <f t="shared" si="1"/>
        <v>13.683707996407337</v>
      </c>
      <c r="H10" s="26">
        <f t="shared" si="2"/>
        <v>14510.58555873486</v>
      </c>
      <c r="I10" s="69">
        <f t="shared" si="2"/>
        <v>17541.622787268807</v>
      </c>
      <c r="J10" s="70"/>
      <c r="K10" s="70"/>
    </row>
    <row r="11" spans="1:11" ht="14.25" customHeight="1" x14ac:dyDescent="0.25">
      <c r="A11" s="21">
        <v>9</v>
      </c>
      <c r="B11" s="66">
        <v>21828</v>
      </c>
      <c r="C11" s="66">
        <f t="shared" si="0"/>
        <v>26328</v>
      </c>
      <c r="D11" s="72"/>
      <c r="E11" s="2"/>
      <c r="F11" s="26">
        <f t="shared" si="1"/>
        <v>11.469031146395553</v>
      </c>
      <c r="G11" s="27">
        <f t="shared" si="1"/>
        <v>13.833454829682156</v>
      </c>
      <c r="H11" s="26">
        <f t="shared" si="2"/>
        <v>14702.551249875343</v>
      </c>
      <c r="I11" s="69">
        <f t="shared" si="2"/>
        <v>17733.588478409292</v>
      </c>
      <c r="J11" s="70"/>
      <c r="K11" s="70"/>
    </row>
    <row r="12" spans="1:11" ht="14.25" customHeight="1" x14ac:dyDescent="0.25">
      <c r="A12" s="21">
        <v>10</v>
      </c>
      <c r="B12" s="66">
        <v>22214</v>
      </c>
      <c r="C12" s="66">
        <f t="shared" si="0"/>
        <v>26714</v>
      </c>
      <c r="D12" s="72"/>
      <c r="E12" s="2"/>
      <c r="F12" s="26">
        <f t="shared" si="1"/>
        <v>11.671846155673025</v>
      </c>
      <c r="G12" s="27">
        <f t="shared" si="1"/>
        <v>14.03626983895963</v>
      </c>
      <c r="H12" s="26">
        <f t="shared" si="2"/>
        <v>14962.546887700699</v>
      </c>
      <c r="I12" s="69">
        <f t="shared" si="2"/>
        <v>17993.584116234648</v>
      </c>
      <c r="J12" s="70"/>
      <c r="K12" s="70"/>
    </row>
    <row r="13" spans="1:11" ht="14.25" customHeight="1" x14ac:dyDescent="0.25">
      <c r="A13" s="21">
        <v>11</v>
      </c>
      <c r="B13" s="66">
        <v>22681</v>
      </c>
      <c r="C13" s="66">
        <f t="shared" si="0"/>
        <v>27181</v>
      </c>
      <c r="D13" s="71"/>
      <c r="E13" s="67">
        <v>4</v>
      </c>
      <c r="F13" s="26">
        <f t="shared" si="1"/>
        <v>11.917220791249656</v>
      </c>
      <c r="G13" s="27">
        <f t="shared" si="1"/>
        <v>14.281644474536261</v>
      </c>
      <c r="H13" s="26">
        <f t="shared" si="2"/>
        <v>15277.101195639665</v>
      </c>
      <c r="I13" s="69">
        <f t="shared" si="2"/>
        <v>18308.138424173616</v>
      </c>
      <c r="J13" s="70"/>
      <c r="K13" s="70"/>
    </row>
    <row r="14" spans="1:11" ht="14.25" customHeight="1" x14ac:dyDescent="0.25">
      <c r="A14" s="21">
        <v>12</v>
      </c>
      <c r="B14" s="66">
        <v>23144</v>
      </c>
      <c r="C14" s="66">
        <f t="shared" si="0"/>
        <v>27644</v>
      </c>
      <c r="D14" s="73"/>
      <c r="E14" s="72"/>
      <c r="F14" s="26">
        <f t="shared" si="1"/>
        <v>12.16049371688559</v>
      </c>
      <c r="G14" s="27">
        <f t="shared" si="1"/>
        <v>14.524917400172194</v>
      </c>
      <c r="H14" s="26">
        <f t="shared" si="2"/>
        <v>15588.961248264382</v>
      </c>
      <c r="I14" s="69">
        <f t="shared" si="2"/>
        <v>18619.998476798333</v>
      </c>
      <c r="J14" s="70"/>
      <c r="K14" s="70"/>
    </row>
    <row r="15" spans="1:11" ht="14.25" customHeight="1" x14ac:dyDescent="0.25">
      <c r="A15" s="21">
        <v>13</v>
      </c>
      <c r="B15" s="66">
        <v>23700</v>
      </c>
      <c r="C15" s="66">
        <f t="shared" si="0"/>
        <v>28200</v>
      </c>
      <c r="D15" s="2"/>
      <c r="E15" s="72"/>
      <c r="F15" s="26">
        <f t="shared" si="1"/>
        <v>12.452631398642779</v>
      </c>
      <c r="G15" s="27">
        <f t="shared" si="1"/>
        <v>14.817055081929382</v>
      </c>
      <c r="H15" s="26">
        <f t="shared" si="2"/>
        <v>15963.462736945467</v>
      </c>
      <c r="I15" s="69">
        <f t="shared" si="2"/>
        <v>18994.499965479416</v>
      </c>
      <c r="J15" s="70"/>
      <c r="K15" s="70"/>
    </row>
    <row r="16" spans="1:11" ht="14.25" customHeight="1" x14ac:dyDescent="0.25">
      <c r="A16" s="21">
        <v>14</v>
      </c>
      <c r="B16" s="66">
        <v>24248</v>
      </c>
      <c r="C16" s="66">
        <f t="shared" si="0"/>
        <v>28748</v>
      </c>
      <c r="D16" s="2"/>
      <c r="E16" s="72"/>
      <c r="F16" s="26">
        <f t="shared" si="1"/>
        <v>12.74056566051857</v>
      </c>
      <c r="G16" s="27">
        <f t="shared" si="1"/>
        <v>15.104989343805174</v>
      </c>
      <c r="H16" s="26">
        <f t="shared" si="2"/>
        <v>16332.575714998044</v>
      </c>
      <c r="I16" s="69">
        <f t="shared" si="2"/>
        <v>19363.612943531993</v>
      </c>
      <c r="J16" s="70"/>
      <c r="K16" s="70"/>
    </row>
    <row r="17" spans="1:11" ht="14.25" customHeight="1" x14ac:dyDescent="0.25">
      <c r="A17" s="21">
        <v>15</v>
      </c>
      <c r="B17" s="66">
        <v>24533</v>
      </c>
      <c r="C17" s="66">
        <f t="shared" si="0"/>
        <v>29033</v>
      </c>
      <c r="D17" s="67">
        <v>5</v>
      </c>
      <c r="E17" s="68"/>
      <c r="F17" s="26">
        <f t="shared" si="1"/>
        <v>12.890312493793388</v>
      </c>
      <c r="G17" s="27">
        <f t="shared" si="1"/>
        <v>15.254736177079993</v>
      </c>
      <c r="H17" s="26">
        <f t="shared" si="2"/>
        <v>16524.541406138527</v>
      </c>
      <c r="I17" s="69">
        <f t="shared" si="2"/>
        <v>19555.578634672478</v>
      </c>
      <c r="J17" s="70"/>
      <c r="K17" s="70"/>
    </row>
    <row r="18" spans="1:11" ht="14.25" customHeight="1" x14ac:dyDescent="0.25">
      <c r="A18" s="21">
        <v>16</v>
      </c>
      <c r="B18" s="66">
        <v>25138</v>
      </c>
      <c r="C18" s="66">
        <f t="shared" si="0"/>
        <v>29638</v>
      </c>
      <c r="D18" s="72"/>
      <c r="E18" s="73"/>
      <c r="F18" s="26">
        <f t="shared" si="1"/>
        <v>13.208196122324143</v>
      </c>
      <c r="G18" s="27">
        <f t="shared" si="1"/>
        <v>15.572619805610746</v>
      </c>
      <c r="H18" s="26">
        <f t="shared" si="2"/>
        <v>16932.047522419201</v>
      </c>
      <c r="I18" s="69">
        <f t="shared" si="2"/>
        <v>19963.084750953152</v>
      </c>
      <c r="J18" s="70"/>
      <c r="K18" s="70"/>
    </row>
    <row r="19" spans="1:11" ht="14.25" customHeight="1" x14ac:dyDescent="0.25">
      <c r="A19" s="21">
        <v>17</v>
      </c>
      <c r="B19" s="66">
        <v>25742</v>
      </c>
      <c r="C19" s="66">
        <f t="shared" si="0"/>
        <v>30242</v>
      </c>
      <c r="D19" s="72"/>
      <c r="E19" s="2"/>
      <c r="F19" s="26">
        <f t="shared" si="1"/>
        <v>13.525554323369722</v>
      </c>
      <c r="G19" s="27">
        <f t="shared" si="1"/>
        <v>15.889978006656326</v>
      </c>
      <c r="H19" s="26">
        <f t="shared" si="2"/>
        <v>17338.880074871315</v>
      </c>
      <c r="I19" s="69">
        <f t="shared" si="2"/>
        <v>20369.917303405266</v>
      </c>
      <c r="J19" s="70"/>
      <c r="K19" s="74"/>
    </row>
    <row r="20" spans="1:11" ht="14.25" customHeight="1" x14ac:dyDescent="0.25">
      <c r="A20" s="21">
        <v>18</v>
      </c>
      <c r="B20" s="66">
        <v>26444</v>
      </c>
      <c r="C20" s="66">
        <f t="shared" si="0"/>
        <v>30944</v>
      </c>
      <c r="D20" s="72"/>
      <c r="E20" s="2"/>
      <c r="F20" s="26">
        <f t="shared" si="1"/>
        <v>13.894404417962432</v>
      </c>
      <c r="G20" s="27">
        <f t="shared" si="1"/>
        <v>16.258828101249037</v>
      </c>
      <c r="H20" s="26">
        <f t="shared" si="2"/>
        <v>17811.721882522612</v>
      </c>
      <c r="I20" s="69">
        <f t="shared" si="2"/>
        <v>20842.759111056563</v>
      </c>
      <c r="J20" s="70"/>
      <c r="K20" s="74"/>
    </row>
    <row r="21" spans="1:11" ht="14.25" customHeight="1" x14ac:dyDescent="0.25">
      <c r="A21" s="21">
        <v>19</v>
      </c>
      <c r="B21" s="66">
        <v>27181</v>
      </c>
      <c r="C21" s="66">
        <f t="shared" si="0"/>
        <v>31681</v>
      </c>
      <c r="D21" s="72"/>
      <c r="E21" s="2"/>
      <c r="F21" s="26">
        <f t="shared" si="1"/>
        <v>14.281644474536261</v>
      </c>
      <c r="G21" s="27">
        <f t="shared" si="1"/>
        <v>16.646068157822864</v>
      </c>
      <c r="H21" s="26">
        <f t="shared" si="2"/>
        <v>18308.138424173616</v>
      </c>
      <c r="I21" s="69">
        <f t="shared" si="2"/>
        <v>21339.175652707563</v>
      </c>
      <c r="J21" s="70"/>
      <c r="K21" s="74"/>
    </row>
    <row r="22" spans="1:11" ht="14.25" customHeight="1" x14ac:dyDescent="0.25">
      <c r="A22" s="21">
        <v>20</v>
      </c>
      <c r="B22" s="66">
        <v>27979</v>
      </c>
      <c r="C22" s="66">
        <f t="shared" si="0"/>
        <v>32479</v>
      </c>
      <c r="D22" s="72"/>
      <c r="E22" s="2"/>
      <c r="F22" s="26">
        <f t="shared" si="1"/>
        <v>14.700935607705752</v>
      </c>
      <c r="G22" s="27">
        <f t="shared" si="1"/>
        <v>17.065359290992355</v>
      </c>
      <c r="H22" s="26">
        <f t="shared" si="2"/>
        <v>18845.642359366968</v>
      </c>
      <c r="I22" s="69">
        <f t="shared" si="2"/>
        <v>21876.679587900919</v>
      </c>
      <c r="J22" s="70"/>
      <c r="K22" s="74"/>
    </row>
    <row r="23" spans="1:11" ht="14.25" customHeight="1" x14ac:dyDescent="0.25">
      <c r="A23" s="21">
        <v>21</v>
      </c>
      <c r="B23" s="66">
        <v>28759</v>
      </c>
      <c r="C23" s="66">
        <f t="shared" si="0"/>
        <v>33259</v>
      </c>
      <c r="D23" s="71"/>
      <c r="E23" s="67">
        <v>6</v>
      </c>
      <c r="F23" s="26">
        <f t="shared" si="1"/>
        <v>15.110769046142096</v>
      </c>
      <c r="G23" s="27">
        <f t="shared" si="1"/>
        <v>17.475192729428699</v>
      </c>
      <c r="H23" s="26">
        <f t="shared" si="2"/>
        <v>19371.022145646188</v>
      </c>
      <c r="I23" s="69">
        <f t="shared" si="2"/>
        <v>22402.059374180135</v>
      </c>
      <c r="J23" s="70"/>
      <c r="K23" s="74"/>
    </row>
    <row r="24" spans="1:11" ht="14.25" customHeight="1" x14ac:dyDescent="0.25">
      <c r="A24" s="21">
        <v>22</v>
      </c>
      <c r="B24" s="66">
        <v>29605</v>
      </c>
      <c r="C24" s="66">
        <f t="shared" si="0"/>
        <v>34105</v>
      </c>
      <c r="D24" s="73"/>
      <c r="E24" s="72"/>
      <c r="F24" s="26">
        <f t="shared" si="1"/>
        <v>15.555280698599978</v>
      </c>
      <c r="G24" s="27">
        <f t="shared" si="1"/>
        <v>17.919704381886582</v>
      </c>
      <c r="H24" s="26">
        <f t="shared" si="2"/>
        <v>19940.857144610571</v>
      </c>
      <c r="I24" s="69">
        <f t="shared" si="2"/>
        <v>22971.894373144518</v>
      </c>
      <c r="J24" s="70"/>
      <c r="K24" s="70"/>
    </row>
    <row r="25" spans="1:11" ht="14.25" customHeight="1" x14ac:dyDescent="0.25">
      <c r="A25" s="21">
        <v>23</v>
      </c>
      <c r="B25" s="66">
        <v>30487</v>
      </c>
      <c r="C25" s="66">
        <f t="shared" si="0"/>
        <v>34987</v>
      </c>
      <c r="D25" s="73"/>
      <c r="E25" s="72"/>
      <c r="F25" s="26">
        <f t="shared" si="1"/>
        <v>16.018707740524153</v>
      </c>
      <c r="G25" s="27">
        <f t="shared" si="1"/>
        <v>18.383131423810756</v>
      </c>
      <c r="H25" s="26">
        <f t="shared" si="2"/>
        <v>20534.940441403225</v>
      </c>
      <c r="I25" s="69">
        <f t="shared" si="2"/>
        <v>23565.977669937172</v>
      </c>
      <c r="J25" s="70"/>
      <c r="K25" s="70"/>
    </row>
    <row r="26" spans="1:11" ht="14.25" customHeight="1" x14ac:dyDescent="0.25">
      <c r="A26" s="21">
        <v>24</v>
      </c>
      <c r="B26" s="66">
        <v>31396</v>
      </c>
      <c r="C26" s="66">
        <f t="shared" si="0"/>
        <v>35896</v>
      </c>
      <c r="D26" s="2"/>
      <c r="E26" s="72"/>
      <c r="F26" s="26">
        <f t="shared" si="1"/>
        <v>16.496321324548045</v>
      </c>
      <c r="G26" s="27">
        <f t="shared" si="1"/>
        <v>18.860745007834648</v>
      </c>
      <c r="H26" s="26">
        <f t="shared" si="2"/>
        <v>21147.209961567081</v>
      </c>
      <c r="I26" s="69">
        <f t="shared" si="2"/>
        <v>24178.247190101029</v>
      </c>
      <c r="J26" s="70"/>
      <c r="K26" s="70"/>
    </row>
    <row r="27" spans="1:11" ht="14.25" customHeight="1" x14ac:dyDescent="0.25">
      <c r="A27" s="21">
        <v>25</v>
      </c>
      <c r="B27" s="66">
        <v>32332</v>
      </c>
      <c r="C27" s="66">
        <f t="shared" si="0"/>
        <v>36832</v>
      </c>
      <c r="D27" s="2"/>
      <c r="E27" s="72"/>
      <c r="F27" s="26">
        <f t="shared" si="1"/>
        <v>16.98812145067166</v>
      </c>
      <c r="G27" s="27">
        <f t="shared" si="1"/>
        <v>19.352545133958262</v>
      </c>
      <c r="H27" s="26">
        <f t="shared" si="2"/>
        <v>21777.665705102143</v>
      </c>
      <c r="I27" s="69">
        <f t="shared" si="2"/>
        <v>24808.70293363609</v>
      </c>
      <c r="J27" s="70"/>
      <c r="K27" s="70"/>
    </row>
    <row r="28" spans="1:11" ht="14.25" customHeight="1" x14ac:dyDescent="0.25">
      <c r="A28" s="21">
        <v>26</v>
      </c>
      <c r="B28" s="66">
        <v>32982</v>
      </c>
      <c r="C28" s="66">
        <f t="shared" si="0"/>
        <v>37482</v>
      </c>
      <c r="D28" s="2"/>
      <c r="E28" s="72"/>
      <c r="F28" s="26">
        <f t="shared" si="1"/>
        <v>17.32964931603528</v>
      </c>
      <c r="G28" s="27">
        <f t="shared" si="1"/>
        <v>19.694072999321882</v>
      </c>
      <c r="H28" s="26">
        <f t="shared" si="2"/>
        <v>22215.482193668158</v>
      </c>
      <c r="I28" s="69">
        <f t="shared" si="2"/>
        <v>25246.519422202105</v>
      </c>
      <c r="J28" s="70"/>
      <c r="K28" s="70"/>
    </row>
    <row r="29" spans="1:11" ht="14.25" customHeight="1" x14ac:dyDescent="0.25">
      <c r="A29" s="21">
        <v>27</v>
      </c>
      <c r="B29" s="66">
        <v>33966</v>
      </c>
      <c r="C29" s="66">
        <f t="shared" si="0"/>
        <v>38466</v>
      </c>
      <c r="D29" s="2"/>
      <c r="E29" s="72"/>
      <c r="F29" s="26">
        <f t="shared" si="1"/>
        <v>17.846669961447283</v>
      </c>
      <c r="G29" s="27">
        <f t="shared" si="1"/>
        <v>20.211093644733889</v>
      </c>
      <c r="H29" s="26">
        <f t="shared" si="2"/>
        <v>22878.269000974247</v>
      </c>
      <c r="I29" s="69">
        <f t="shared" si="2"/>
        <v>25909.306229508198</v>
      </c>
      <c r="J29" s="70"/>
      <c r="K29" s="70"/>
    </row>
    <row r="30" spans="1:11" x14ac:dyDescent="0.25">
      <c r="A30" s="21">
        <v>28</v>
      </c>
      <c r="B30" s="66">
        <v>34980</v>
      </c>
      <c r="C30" s="66">
        <f t="shared" si="0"/>
        <v>39480</v>
      </c>
      <c r="D30" s="2"/>
      <c r="E30" s="73"/>
      <c r="F30" s="26">
        <f t="shared" si="1"/>
        <v>18.379453431414532</v>
      </c>
      <c r="G30" s="27">
        <f t="shared" si="1"/>
        <v>20.743877114701135</v>
      </c>
      <c r="H30" s="26">
        <f t="shared" si="2"/>
        <v>23561.262723137232</v>
      </c>
      <c r="I30" s="69">
        <f t="shared" si="2"/>
        <v>26592.299951671179</v>
      </c>
      <c r="J30" s="70"/>
      <c r="K30" s="70"/>
    </row>
    <row r="31" spans="1:11" ht="14.25" customHeight="1" x14ac:dyDescent="0.25">
      <c r="A31" s="21">
        <v>29</v>
      </c>
      <c r="B31" s="66">
        <v>36024</v>
      </c>
      <c r="C31" s="66">
        <f t="shared" si="0"/>
        <v>40524</v>
      </c>
      <c r="D31" s="67">
        <v>7</v>
      </c>
      <c r="E31" s="68"/>
      <c r="F31" s="26">
        <f t="shared" si="1"/>
        <v>18.927999725937024</v>
      </c>
      <c r="G31" s="27">
        <f t="shared" si="1"/>
        <v>21.292423409223627</v>
      </c>
      <c r="H31" s="26">
        <f t="shared" si="2"/>
        <v>24264.463360157108</v>
      </c>
      <c r="I31" s="69">
        <f t="shared" si="2"/>
        <v>27295.500588691055</v>
      </c>
      <c r="J31" s="70"/>
      <c r="K31" s="70"/>
    </row>
    <row r="32" spans="1:11" ht="14.25" customHeight="1" x14ac:dyDescent="0.25">
      <c r="A32" s="21">
        <v>30</v>
      </c>
      <c r="B32" s="66">
        <v>37099</v>
      </c>
      <c r="C32" s="66">
        <f t="shared" si="0"/>
        <v>41599</v>
      </c>
      <c r="D32" s="72"/>
      <c r="E32" s="73"/>
      <c r="F32" s="26">
        <f t="shared" si="1"/>
        <v>19.492834272499934</v>
      </c>
      <c r="G32" s="27">
        <f t="shared" si="1"/>
        <v>21.85725795578654</v>
      </c>
      <c r="H32" s="26">
        <f t="shared" si="2"/>
        <v>24988.54447586244</v>
      </c>
      <c r="I32" s="69">
        <f t="shared" si="2"/>
        <v>28019.581704396391</v>
      </c>
      <c r="J32" s="70"/>
      <c r="K32" s="70"/>
    </row>
    <row r="33" spans="1:11" ht="14.25" customHeight="1" x14ac:dyDescent="0.25">
      <c r="A33" s="21">
        <v>31</v>
      </c>
      <c r="B33" s="66">
        <v>38205</v>
      </c>
      <c r="C33" s="66">
        <f t="shared" si="0"/>
        <v>42705</v>
      </c>
      <c r="D33" s="72"/>
      <c r="E33" s="2"/>
      <c r="F33" s="26">
        <f t="shared" si="1"/>
        <v>20.073957071103266</v>
      </c>
      <c r="G33" s="27">
        <f t="shared" si="1"/>
        <v>22.438380754389868</v>
      </c>
      <c r="H33" s="26">
        <f t="shared" si="2"/>
        <v>25733.506070253228</v>
      </c>
      <c r="I33" s="69">
        <f t="shared" si="2"/>
        <v>28764.543298787175</v>
      </c>
      <c r="J33" s="70"/>
      <c r="K33" s="70"/>
    </row>
    <row r="34" spans="1:11" ht="14.25" customHeight="1" x14ac:dyDescent="0.25">
      <c r="A34" s="21">
        <v>32</v>
      </c>
      <c r="B34" s="66">
        <v>39347</v>
      </c>
      <c r="C34" s="66">
        <f t="shared" si="0"/>
        <v>43847</v>
      </c>
      <c r="D34" s="72"/>
      <c r="E34" s="2"/>
      <c r="F34" s="26">
        <f t="shared" si="1"/>
        <v>20.673995259172887</v>
      </c>
      <c r="G34" s="27">
        <f t="shared" si="1"/>
        <v>23.03841894245949</v>
      </c>
      <c r="H34" s="26">
        <f t="shared" si="2"/>
        <v>26502.715962472288</v>
      </c>
      <c r="I34" s="69">
        <f t="shared" si="2"/>
        <v>29533.753191006235</v>
      </c>
      <c r="J34" s="70"/>
      <c r="K34" s="70"/>
    </row>
    <row r="35" spans="1:11" ht="14.25" customHeight="1" x14ac:dyDescent="0.25">
      <c r="A35" s="21">
        <v>33</v>
      </c>
      <c r="B35" s="66">
        <v>40521</v>
      </c>
      <c r="C35" s="66">
        <f t="shared" si="0"/>
        <v>45021</v>
      </c>
      <c r="D35" s="72"/>
      <c r="E35" s="2"/>
      <c r="F35" s="26">
        <f t="shared" si="1"/>
        <v>21.290847126768103</v>
      </c>
      <c r="G35" s="27">
        <f t="shared" si="1"/>
        <v>23.655270810054706</v>
      </c>
      <c r="H35" s="26">
        <f t="shared" si="2"/>
        <v>27293.479897205365</v>
      </c>
      <c r="I35" s="69">
        <f t="shared" si="2"/>
        <v>30324.517125739316</v>
      </c>
      <c r="J35" s="70"/>
      <c r="K35" s="70"/>
    </row>
    <row r="36" spans="1:11" ht="14.25" customHeight="1" x14ac:dyDescent="0.25">
      <c r="A36" s="21">
        <v>34</v>
      </c>
      <c r="B36" s="66">
        <v>41732</v>
      </c>
      <c r="C36" s="66">
        <f t="shared" si="0"/>
        <v>46232</v>
      </c>
      <c r="D36" s="72"/>
      <c r="E36" s="2"/>
      <c r="F36" s="26">
        <f t="shared" si="1"/>
        <v>21.927139811314788</v>
      </c>
      <c r="G36" s="27">
        <f t="shared" si="1"/>
        <v>24.291563494601391</v>
      </c>
      <c r="H36" s="26">
        <f t="shared" si="2"/>
        <v>28109.165693595281</v>
      </c>
      <c r="I36" s="69">
        <f t="shared" si="2"/>
        <v>31140.202922129229</v>
      </c>
      <c r="J36" s="70"/>
      <c r="K36" s="70"/>
    </row>
    <row r="37" spans="1:11" ht="14.25" customHeight="1" x14ac:dyDescent="0.25">
      <c r="A37" s="21">
        <v>35</v>
      </c>
      <c r="B37" s="66">
        <v>42978</v>
      </c>
      <c r="C37" s="66">
        <f t="shared" si="0"/>
        <v>47478</v>
      </c>
      <c r="D37" s="72"/>
      <c r="E37" s="2"/>
      <c r="F37" s="26">
        <f t="shared" si="1"/>
        <v>22.581822457842588</v>
      </c>
      <c r="G37" s="27">
        <f t="shared" si="1"/>
        <v>24.946246141129194</v>
      </c>
      <c r="H37" s="26">
        <f t="shared" si="2"/>
        <v>28948.426223984901</v>
      </c>
      <c r="I37" s="69">
        <f t="shared" si="2"/>
        <v>31979.463452518856</v>
      </c>
      <c r="J37" s="70"/>
      <c r="K37" s="70"/>
    </row>
    <row r="38" spans="1:11" ht="14.25" customHeight="1" x14ac:dyDescent="0.25">
      <c r="A38" s="21">
        <v>36</v>
      </c>
      <c r="B38" s="66">
        <v>44263</v>
      </c>
      <c r="C38" s="66">
        <f t="shared" si="0"/>
        <v>48763</v>
      </c>
      <c r="D38" s="72"/>
      <c r="E38" s="2"/>
      <c r="F38" s="26">
        <f t="shared" si="1"/>
        <v>23.256996776292208</v>
      </c>
      <c r="G38" s="27">
        <f t="shared" si="1"/>
        <v>25.621420459578811</v>
      </c>
      <c r="H38" s="26">
        <f t="shared" si="2"/>
        <v>29813.955743688486</v>
      </c>
      <c r="I38" s="69">
        <f t="shared" si="2"/>
        <v>32844.992972222433</v>
      </c>
      <c r="J38" s="70"/>
      <c r="K38" s="70"/>
    </row>
    <row r="39" spans="1:11" ht="14.25" customHeight="1" x14ac:dyDescent="0.25">
      <c r="A39" s="21">
        <v>37</v>
      </c>
      <c r="B39" s="66">
        <v>45585</v>
      </c>
      <c r="C39" s="66">
        <f t="shared" si="0"/>
        <v>50085</v>
      </c>
      <c r="D39" s="71"/>
      <c r="E39" s="67">
        <v>8</v>
      </c>
      <c r="F39" s="26">
        <f t="shared" ref="F39:G57" si="3">B39/$F$4</f>
        <v>23.951611911693295</v>
      </c>
      <c r="G39" s="27">
        <f t="shared" si="3"/>
        <v>26.316035594979898</v>
      </c>
      <c r="H39" s="26">
        <f t="shared" si="2"/>
        <v>30704.407125048903</v>
      </c>
      <c r="I39" s="69">
        <f t="shared" si="2"/>
        <v>33735.444353582854</v>
      </c>
      <c r="J39" s="70"/>
      <c r="K39" s="70"/>
    </row>
    <row r="40" spans="1:11" ht="14.25" customHeight="1" x14ac:dyDescent="0.25">
      <c r="A40" s="21">
        <v>38</v>
      </c>
      <c r="B40" s="66">
        <v>46974</v>
      </c>
      <c r="C40" s="66">
        <f t="shared" si="0"/>
        <v>51474</v>
      </c>
      <c r="D40" s="73"/>
      <c r="E40" s="72"/>
      <c r="F40" s="26">
        <f t="shared" si="3"/>
        <v>24.681430688601093</v>
      </c>
      <c r="G40" s="27">
        <f t="shared" si="3"/>
        <v>27.045854371887696</v>
      </c>
      <c r="H40" s="26">
        <f t="shared" si="2"/>
        <v>31639.987282923052</v>
      </c>
      <c r="I40" s="69">
        <f t="shared" si="2"/>
        <v>34671.024511456999</v>
      </c>
      <c r="J40" s="70"/>
      <c r="K40" s="70"/>
    </row>
    <row r="41" spans="1:11" ht="14.25" customHeight="1" x14ac:dyDescent="0.25">
      <c r="A41" s="21">
        <v>39</v>
      </c>
      <c r="B41" s="66">
        <v>48350</v>
      </c>
      <c r="C41" s="66">
        <f t="shared" si="0"/>
        <v>52850</v>
      </c>
      <c r="D41" s="73"/>
      <c r="E41" s="72"/>
      <c r="F41" s="26">
        <f t="shared" si="3"/>
        <v>25.40441890820162</v>
      </c>
      <c r="G41" s="27">
        <f t="shared" si="3"/>
        <v>27.768842591488223</v>
      </c>
      <c r="H41" s="26">
        <f t="shared" si="2"/>
        <v>32566.811111025876</v>
      </c>
      <c r="I41" s="69">
        <f t="shared" si="2"/>
        <v>35597.848339559823</v>
      </c>
      <c r="J41" s="70"/>
      <c r="K41" s="70"/>
    </row>
    <row r="42" spans="1:11" ht="14.25" customHeight="1" x14ac:dyDescent="0.25">
      <c r="A42" s="21">
        <v>40</v>
      </c>
      <c r="B42" s="66">
        <v>49794</v>
      </c>
      <c r="C42" s="66">
        <f t="shared" si="0"/>
        <v>54294</v>
      </c>
      <c r="D42" s="2"/>
      <c r="E42" s="72"/>
      <c r="F42" s="26">
        <f t="shared" si="3"/>
        <v>26.163136196794031</v>
      </c>
      <c r="G42" s="27">
        <f t="shared" si="3"/>
        <v>28.527559880080634</v>
      </c>
      <c r="H42" s="26">
        <f t="shared" si="2"/>
        <v>33539.437279470993</v>
      </c>
      <c r="I42" s="69">
        <f t="shared" si="2"/>
        <v>36570.47450800494</v>
      </c>
      <c r="J42" s="70"/>
      <c r="K42" s="70"/>
    </row>
    <row r="43" spans="1:11" ht="14.25" customHeight="1" x14ac:dyDescent="0.25">
      <c r="A43" s="21">
        <v>41</v>
      </c>
      <c r="B43" s="66">
        <v>51283</v>
      </c>
      <c r="C43" s="66">
        <f t="shared" si="0"/>
        <v>55783</v>
      </c>
      <c r="D43" s="2"/>
      <c r="E43" s="72"/>
      <c r="F43" s="26">
        <f t="shared" si="3"/>
        <v>26.945497722219311</v>
      </c>
      <c r="G43" s="27">
        <f t="shared" si="3"/>
        <v>29.309921405505914</v>
      </c>
      <c r="H43" s="26">
        <f t="shared" si="2"/>
        <v>34542.37382020145</v>
      </c>
      <c r="I43" s="69">
        <f t="shared" si="2"/>
        <v>37573.411048735397</v>
      </c>
      <c r="J43" s="70"/>
      <c r="K43" s="70"/>
    </row>
    <row r="44" spans="1:11" ht="14.25" customHeight="1" x14ac:dyDescent="0.25">
      <c r="A44" s="21">
        <v>42</v>
      </c>
      <c r="B44" s="66">
        <v>52815</v>
      </c>
      <c r="C44" s="66">
        <f t="shared" si="0"/>
        <v>57315</v>
      </c>
      <c r="D44" s="2"/>
      <c r="E44" s="72"/>
      <c r="F44" s="26">
        <f t="shared" si="3"/>
        <v>27.750452629507105</v>
      </c>
      <c r="G44" s="27">
        <f t="shared" si="3"/>
        <v>30.114876312793708</v>
      </c>
      <c r="H44" s="26">
        <f t="shared" si="2"/>
        <v>35574.27360556012</v>
      </c>
      <c r="I44" s="69">
        <f t="shared" si="2"/>
        <v>38605.310834094067</v>
      </c>
      <c r="J44" s="70"/>
      <c r="K44" s="70"/>
    </row>
    <row r="45" spans="1:11" ht="14.25" customHeight="1" x14ac:dyDescent="0.25">
      <c r="A45" s="21">
        <v>43</v>
      </c>
      <c r="B45" s="66">
        <v>54395</v>
      </c>
      <c r="C45" s="66">
        <f t="shared" si="0"/>
        <v>58895</v>
      </c>
      <c r="D45" s="2"/>
      <c r="E45" s="72"/>
      <c r="F45" s="26">
        <f t="shared" si="3"/>
        <v>28.580628056083292</v>
      </c>
      <c r="G45" s="27">
        <f t="shared" si="3"/>
        <v>30.945051739369895</v>
      </c>
      <c r="H45" s="26">
        <f t="shared" si="2"/>
        <v>36638.504454689813</v>
      </c>
      <c r="I45" s="69">
        <f t="shared" si="2"/>
        <v>39669.541683223761</v>
      </c>
      <c r="J45" s="70"/>
      <c r="K45" s="70"/>
    </row>
    <row r="46" spans="1:11" ht="14.25" customHeight="1" x14ac:dyDescent="0.25">
      <c r="A46" s="21">
        <v>44</v>
      </c>
      <c r="B46" s="66">
        <v>56021</v>
      </c>
      <c r="C46" s="66">
        <f t="shared" si="0"/>
        <v>60521</v>
      </c>
      <c r="D46" s="2"/>
      <c r="E46" s="73"/>
      <c r="F46" s="26">
        <f t="shared" si="3"/>
        <v>29.434973146977516</v>
      </c>
      <c r="G46" s="27">
        <f t="shared" si="3"/>
        <v>31.799396830264119</v>
      </c>
      <c r="H46" s="26">
        <f t="shared" si="2"/>
        <v>37733.719239933416</v>
      </c>
      <c r="I46" s="69">
        <f t="shared" si="2"/>
        <v>40764.756468467363</v>
      </c>
      <c r="J46" s="70"/>
      <c r="K46" s="70"/>
    </row>
    <row r="47" spans="1:11" ht="14.25" customHeight="1" x14ac:dyDescent="0.25">
      <c r="A47" s="21">
        <v>45</v>
      </c>
      <c r="B47" s="66">
        <v>57696</v>
      </c>
      <c r="C47" s="66">
        <f t="shared" si="0"/>
        <v>62196</v>
      </c>
      <c r="D47" s="2"/>
      <c r="E47" s="73"/>
      <c r="F47" s="26">
        <f t="shared" si="3"/>
        <v>30.315064184645308</v>
      </c>
      <c r="G47" s="27">
        <f t="shared" si="3"/>
        <v>32.679487867931911</v>
      </c>
      <c r="H47" s="26">
        <f t="shared" si="2"/>
        <v>38861.938652776611</v>
      </c>
      <c r="I47" s="69">
        <f t="shared" si="2"/>
        <v>41892.975881310558</v>
      </c>
      <c r="J47" s="70"/>
      <c r="K47" s="70"/>
    </row>
    <row r="48" spans="1:11" ht="14.25" customHeight="1" x14ac:dyDescent="0.25">
      <c r="A48" s="21">
        <v>46</v>
      </c>
      <c r="B48" s="66">
        <v>59421</v>
      </c>
      <c r="C48" s="66">
        <f t="shared" si="0"/>
        <v>63921</v>
      </c>
      <c r="D48" s="67">
        <v>9</v>
      </c>
      <c r="E48" s="68"/>
      <c r="F48" s="26">
        <f t="shared" si="3"/>
        <v>31.221426596571838</v>
      </c>
      <c r="G48" s="27">
        <f t="shared" si="3"/>
        <v>33.585850279858441</v>
      </c>
      <c r="H48" s="26">
        <f t="shared" si="2"/>
        <v>40023.836257047951</v>
      </c>
      <c r="I48" s="69">
        <f t="shared" si="2"/>
        <v>43054.873485581898</v>
      </c>
      <c r="J48" s="70"/>
      <c r="K48" s="70"/>
    </row>
    <row r="49" spans="1:11" ht="14.25" customHeight="1" x14ac:dyDescent="0.25">
      <c r="A49" s="21">
        <v>47</v>
      </c>
      <c r="B49" s="66">
        <v>61198</v>
      </c>
      <c r="C49" s="66">
        <f t="shared" si="0"/>
        <v>65698</v>
      </c>
      <c r="D49" s="72"/>
      <c r="E49" s="2"/>
      <c r="F49" s="26">
        <f t="shared" si="3"/>
        <v>32.155111237727461</v>
      </c>
      <c r="G49" s="27">
        <f t="shared" si="3"/>
        <v>34.519534921014063</v>
      </c>
      <c r="H49" s="26">
        <f t="shared" si="2"/>
        <v>41220.759180404581</v>
      </c>
      <c r="I49" s="69">
        <f t="shared" si="2"/>
        <v>44251.796408938528</v>
      </c>
      <c r="J49" s="70"/>
      <c r="K49" s="70"/>
    </row>
    <row r="50" spans="1:11" ht="14.25" customHeight="1" x14ac:dyDescent="0.25">
      <c r="A50" s="21">
        <v>48</v>
      </c>
      <c r="B50" s="66">
        <v>63029</v>
      </c>
      <c r="C50" s="66">
        <f t="shared" si="0"/>
        <v>67529</v>
      </c>
      <c r="D50" s="72"/>
      <c r="E50" s="2"/>
      <c r="F50" s="26">
        <f t="shared" si="3"/>
        <v>33.11716896308252</v>
      </c>
      <c r="G50" s="27">
        <f t="shared" si="3"/>
        <v>35.481592646369123</v>
      </c>
      <c r="H50" s="26">
        <f t="shared" si="2"/>
        <v>42454.054550503621</v>
      </c>
      <c r="I50" s="69">
        <f t="shared" si="2"/>
        <v>45485.091779037568</v>
      </c>
      <c r="J50" s="70"/>
      <c r="K50" s="70"/>
    </row>
    <row r="51" spans="1:11" ht="14.25" customHeight="1" x14ac:dyDescent="0.25">
      <c r="A51" s="21">
        <v>49</v>
      </c>
      <c r="B51" s="66">
        <v>64914</v>
      </c>
      <c r="C51" s="66">
        <f t="shared" si="0"/>
        <v>69414</v>
      </c>
      <c r="D51" s="72"/>
      <c r="E51" s="2"/>
      <c r="F51" s="26">
        <f t="shared" si="3"/>
        <v>34.107599772637023</v>
      </c>
      <c r="G51" s="27">
        <f t="shared" si="3"/>
        <v>36.472023455923626</v>
      </c>
      <c r="H51" s="26">
        <f t="shared" si="2"/>
        <v>43723.722367345064</v>
      </c>
      <c r="I51" s="69">
        <f t="shared" si="2"/>
        <v>46754.759595879012</v>
      </c>
      <c r="J51" s="70"/>
      <c r="K51" s="70"/>
    </row>
    <row r="52" spans="1:11" ht="14.25" customHeight="1" x14ac:dyDescent="0.25">
      <c r="A52" s="21">
        <v>50</v>
      </c>
      <c r="B52" s="66">
        <v>66857</v>
      </c>
      <c r="C52" s="66">
        <f t="shared" si="0"/>
        <v>71357</v>
      </c>
      <c r="D52" s="73"/>
      <c r="E52" s="2"/>
      <c r="F52" s="26">
        <f t="shared" si="3"/>
        <v>35.12850537633166</v>
      </c>
      <c r="G52" s="27">
        <f t="shared" si="3"/>
        <v>37.492929059618262</v>
      </c>
      <c r="H52" s="26">
        <f t="shared" si="2"/>
        <v>45032.45688624317</v>
      </c>
      <c r="I52" s="69">
        <f t="shared" si="2"/>
        <v>48063.494114777117</v>
      </c>
      <c r="J52" s="70"/>
      <c r="K52" s="70"/>
    </row>
    <row r="53" spans="1:11" ht="14.25" customHeight="1" x14ac:dyDescent="0.25">
      <c r="A53" s="21">
        <v>51</v>
      </c>
      <c r="B53" s="66">
        <v>68857</v>
      </c>
      <c r="C53" s="66">
        <f t="shared" si="0"/>
        <v>73357</v>
      </c>
      <c r="D53" s="73"/>
      <c r="E53" s="2"/>
      <c r="F53" s="26">
        <f t="shared" si="3"/>
        <v>36.179360346681257</v>
      </c>
      <c r="G53" s="27">
        <f t="shared" si="3"/>
        <v>38.54378402996786</v>
      </c>
      <c r="H53" s="26">
        <f t="shared" si="2"/>
        <v>46379.584543369361</v>
      </c>
      <c r="I53" s="69">
        <f t="shared" si="2"/>
        <v>49410.621771903308</v>
      </c>
      <c r="J53" s="70"/>
      <c r="K53" s="70"/>
    </row>
    <row r="54" spans="1:11" ht="14.25" customHeight="1" x14ac:dyDescent="0.25">
      <c r="A54" s="21">
        <v>52</v>
      </c>
      <c r="B54" s="66">
        <v>70917</v>
      </c>
      <c r="C54" s="66">
        <f t="shared" si="0"/>
        <v>75417</v>
      </c>
      <c r="D54" s="73"/>
      <c r="E54" s="2"/>
      <c r="F54" s="26">
        <f t="shared" si="3"/>
        <v>37.261740966141346</v>
      </c>
      <c r="G54" s="27">
        <f t="shared" si="3"/>
        <v>39.626164649427956</v>
      </c>
      <c r="H54" s="26">
        <f t="shared" si="2"/>
        <v>47767.126030209343</v>
      </c>
      <c r="I54" s="69">
        <f t="shared" si="2"/>
        <v>50798.163258743305</v>
      </c>
      <c r="J54" s="70"/>
      <c r="K54" s="70"/>
    </row>
    <row r="55" spans="1:11" ht="14.25" customHeight="1" x14ac:dyDescent="0.25">
      <c r="A55" s="21">
        <v>53</v>
      </c>
      <c r="B55" s="66">
        <v>73042</v>
      </c>
      <c r="C55" s="66">
        <f t="shared" si="0"/>
        <v>77542</v>
      </c>
      <c r="D55" s="73"/>
      <c r="E55" s="2"/>
      <c r="F55" s="26">
        <f t="shared" si="3"/>
        <v>38.378274372137803</v>
      </c>
      <c r="G55" s="27">
        <f t="shared" si="3"/>
        <v>40.742698055424405</v>
      </c>
      <c r="H55" s="26">
        <f t="shared" si="2"/>
        <v>49198.449165905935</v>
      </c>
      <c r="I55" s="69">
        <f t="shared" si="2"/>
        <v>52229.486394439889</v>
      </c>
      <c r="J55" s="70"/>
      <c r="K55" s="70"/>
    </row>
    <row r="56" spans="1:11" ht="14.25" customHeight="1" x14ac:dyDescent="0.25">
      <c r="A56" s="21">
        <v>54</v>
      </c>
      <c r="B56" s="66">
        <v>75226</v>
      </c>
      <c r="C56" s="66">
        <f t="shared" si="0"/>
        <v>79726</v>
      </c>
      <c r="D56" s="73"/>
      <c r="E56" s="2"/>
      <c r="F56" s="26">
        <f t="shared" si="3"/>
        <v>39.525807999759564</v>
      </c>
      <c r="G56" s="27">
        <f t="shared" si="3"/>
        <v>41.890231683046167</v>
      </c>
      <c r="H56" s="26">
        <f t="shared" si="2"/>
        <v>50669.512567487742</v>
      </c>
      <c r="I56" s="69">
        <f t="shared" si="2"/>
        <v>53700.549796021689</v>
      </c>
      <c r="J56" s="70"/>
      <c r="K56" s="70"/>
    </row>
    <row r="57" spans="1:11" ht="14.25" customHeight="1" thickBot="1" x14ac:dyDescent="0.3">
      <c r="A57" s="75">
        <v>55</v>
      </c>
      <c r="B57" s="76">
        <v>77476</v>
      </c>
      <c r="C57" s="76">
        <f t="shared" si="0"/>
        <v>81976</v>
      </c>
      <c r="D57" s="77"/>
      <c r="E57" s="78"/>
      <c r="F57" s="79">
        <f t="shared" si="3"/>
        <v>40.708019841402866</v>
      </c>
      <c r="G57" s="80">
        <f>C57/$F$4</f>
        <v>43.072443524689469</v>
      </c>
      <c r="H57" s="79">
        <f t="shared" si="2"/>
        <v>52185.031181754719</v>
      </c>
      <c r="I57" s="81">
        <f t="shared" si="2"/>
        <v>55216.068410288666</v>
      </c>
      <c r="J57" s="70"/>
      <c r="K57" s="70"/>
    </row>
    <row r="58" spans="1:11" ht="14.25" customHeight="1" thickBot="1" x14ac:dyDescent="0.3">
      <c r="A58" s="41"/>
      <c r="B58" s="42"/>
      <c r="C58" s="42"/>
    </row>
    <row r="59" spans="1:11" s="51" customFormat="1" ht="18" customHeight="1" x14ac:dyDescent="0.25">
      <c r="A59" s="226" t="s">
        <v>29</v>
      </c>
      <c r="B59" s="227"/>
      <c r="C59" s="227"/>
      <c r="D59" s="227"/>
      <c r="E59" s="227"/>
      <c r="F59" s="227"/>
      <c r="G59" s="227"/>
      <c r="H59" s="227"/>
      <c r="I59" s="228"/>
    </row>
    <row r="60" spans="1:11" s="51" customFormat="1" ht="18" customHeight="1" x14ac:dyDescent="0.25">
      <c r="A60" s="216" t="s">
        <v>30</v>
      </c>
      <c r="B60" s="217"/>
      <c r="C60" s="217"/>
      <c r="D60" s="217"/>
      <c r="E60" s="217"/>
      <c r="F60" s="217"/>
      <c r="G60" s="217"/>
      <c r="H60" s="217"/>
      <c r="I60" s="218"/>
    </row>
    <row r="61" spans="1:11" s="51" customFormat="1" ht="18" customHeight="1" x14ac:dyDescent="0.25">
      <c r="A61" s="216" t="s">
        <v>31</v>
      </c>
      <c r="B61" s="217"/>
      <c r="C61" s="217"/>
      <c r="D61" s="217"/>
      <c r="E61" s="217"/>
      <c r="F61" s="217"/>
      <c r="G61" s="217"/>
      <c r="H61" s="217"/>
      <c r="I61" s="218"/>
      <c r="K61" s="82"/>
    </row>
    <row r="62" spans="1:11" s="51" customFormat="1" ht="18" customHeight="1" x14ac:dyDescent="0.25">
      <c r="A62" s="216" t="s">
        <v>32</v>
      </c>
      <c r="B62" s="217"/>
      <c r="C62" s="217"/>
      <c r="D62" s="217"/>
      <c r="E62" s="217"/>
      <c r="F62" s="217"/>
      <c r="G62" s="217"/>
      <c r="H62" s="217"/>
      <c r="I62" s="218"/>
    </row>
    <row r="63" spans="1:11" s="51" customFormat="1" ht="18" customHeight="1" x14ac:dyDescent="0.25">
      <c r="A63" s="216" t="s">
        <v>33</v>
      </c>
      <c r="B63" s="217"/>
      <c r="C63" s="217"/>
      <c r="D63" s="217"/>
      <c r="E63" s="217"/>
      <c r="F63" s="217"/>
      <c r="G63" s="217"/>
      <c r="H63" s="217"/>
      <c r="I63" s="218"/>
    </row>
    <row r="64" spans="1:11" s="51" customFormat="1" ht="18" customHeight="1" x14ac:dyDescent="0.25">
      <c r="A64" s="216" t="s">
        <v>34</v>
      </c>
      <c r="B64" s="217"/>
      <c r="C64" s="217"/>
      <c r="D64" s="217"/>
      <c r="E64" s="217"/>
      <c r="F64" s="217"/>
      <c r="G64" s="217"/>
      <c r="H64" s="217"/>
      <c r="I64" s="218"/>
    </row>
    <row r="65" spans="1:9" s="51" customFormat="1" ht="18" customHeight="1" thickBot="1" x14ac:dyDescent="0.3">
      <c r="A65" s="219" t="s">
        <v>35</v>
      </c>
      <c r="B65" s="220"/>
      <c r="C65" s="220"/>
      <c r="D65" s="220"/>
      <c r="E65" s="220"/>
      <c r="F65" s="220"/>
      <c r="G65" s="220"/>
      <c r="H65" s="220"/>
      <c r="I65" s="221"/>
    </row>
    <row r="66" spans="1:9" ht="14.25" customHeight="1" x14ac:dyDescent="0.25"/>
    <row r="72" spans="1:9" x14ac:dyDescent="0.25">
      <c r="H72" s="45"/>
      <c r="I72" s="45"/>
    </row>
  </sheetData>
  <mergeCells count="11">
    <mergeCell ref="A60:I60"/>
    <mergeCell ref="A2:I2"/>
    <mergeCell ref="A3:D3"/>
    <mergeCell ref="A4:D4"/>
    <mergeCell ref="D6:E6"/>
    <mergeCell ref="A59:I59"/>
    <mergeCell ref="A61:I61"/>
    <mergeCell ref="A62:I62"/>
    <mergeCell ref="A63:I63"/>
    <mergeCell ref="A64:I64"/>
    <mergeCell ref="A65:I65"/>
  </mergeCells>
  <printOptions horizontalCentered="1"/>
  <pageMargins left="0.25" right="0.25" top="0.75" bottom="0.75" header="0.3" footer="0.3"/>
  <pageSetup paperSize="9" scale="71"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vt:lpstr>
      <vt:lpstr>2022 salary scale</vt:lpstr>
      <vt:lpstr>2023-24 Salary scale (1 Aug 23)</vt:lpstr>
      <vt:lpstr>data</vt:lpstr>
      <vt:lpstr>'2023-24 Salary scale (1 Aug 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Senay Yaman Zucker</dc:creator>
  <cp:lastModifiedBy>Jackson, Liz</cp:lastModifiedBy>
  <dcterms:created xsi:type="dcterms:W3CDTF">2023-07-27T16:59:17Z</dcterms:created>
  <dcterms:modified xsi:type="dcterms:W3CDTF">2023-10-24T14:24:46Z</dcterms:modified>
</cp:coreProperties>
</file>