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500" windowHeight="13470" activeTab="0"/>
  </bookViews>
  <sheets>
    <sheet name="single interval" sheetId="1" r:id="rId1"/>
    <sheet name="NW test with error" sheetId="2" r:id="rId2"/>
  </sheets>
  <definedNames/>
  <calcPr fullCalcOnLoad="1"/>
</workbook>
</file>

<file path=xl/sharedStrings.xml><?xml version="1.0" encoding="utf-8"?>
<sst xmlns="http://schemas.openxmlformats.org/spreadsheetml/2006/main" count="108" uniqueCount="76">
  <si>
    <t>p</t>
  </si>
  <si>
    <t>N</t>
  </si>
  <si>
    <t>p'</t>
  </si>
  <si>
    <t>Population</t>
  </si>
  <si>
    <t>Sample</t>
  </si>
  <si>
    <t>observed</t>
  </si>
  <si>
    <t>z</t>
  </si>
  <si>
    <t>lower</t>
  </si>
  <si>
    <t>higher</t>
  </si>
  <si>
    <t>scale factor</t>
  </si>
  <si>
    <t>critical value</t>
  </si>
  <si>
    <t>size</t>
  </si>
  <si>
    <t>Wilson score interval calculation</t>
  </si>
  <si>
    <t>http://www.ucl.ac.uk/english-usage/statspapers/z-squared.pdf</t>
  </si>
  <si>
    <r>
      <t xml:space="preserve">It employs the Wilson score interval to compute the interval, but adjusts it by employing a modified sample size 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.</t>
    </r>
  </si>
  <si>
    <t>Comments</t>
  </si>
  <si>
    <r>
      <t xml:space="preserve">This calculator obtains a scaled confidence interval for a population based on a subsample where </t>
    </r>
    <r>
      <rPr>
        <b/>
        <sz val="10"/>
        <rFont val="Arial"/>
        <family val="2"/>
      </rPr>
      <t>the sample is a credible proportion of a finite population</t>
    </r>
    <r>
      <rPr>
        <sz val="10"/>
        <rFont val="Arial"/>
        <family val="2"/>
      </rPr>
      <t>.</t>
    </r>
  </si>
  <si>
    <t>f</t>
  </si>
  <si>
    <t>freq</t>
  </si>
  <si>
    <t>obs 1</t>
  </si>
  <si>
    <t>obs 2</t>
  </si>
  <si>
    <t>Subsample</t>
  </si>
  <si>
    <t>e'</t>
  </si>
  <si>
    <r>
      <t>z</t>
    </r>
    <r>
      <rPr>
        <sz val="10"/>
        <rFont val="Arial"/>
        <family val="2"/>
      </rPr>
      <t>²</t>
    </r>
  </si>
  <si>
    <t>a</t>
  </si>
  <si>
    <t>w-</t>
  </si>
  <si>
    <t>w+</t>
  </si>
  <si>
    <t>total</t>
  </si>
  <si>
    <t>prob</t>
  </si>
  <si>
    <t>Wilson</t>
  </si>
  <si>
    <t>y-</t>
  </si>
  <si>
    <t>y+</t>
  </si>
  <si>
    <t>width</t>
  </si>
  <si>
    <t>Observation</t>
  </si>
  <si>
    <t>Newcombe-Wilson</t>
  </si>
  <si>
    <t>p1 - p2</t>
  </si>
  <si>
    <t>W-</t>
  </si>
  <si>
    <t>W+</t>
  </si>
  <si>
    <t>test</t>
  </si>
  <si>
    <t>difference</t>
  </si>
  <si>
    <t>interval</t>
  </si>
  <si>
    <t>Modified observation</t>
  </si>
  <si>
    <r>
      <t>y+</t>
    </r>
    <r>
      <rPr>
        <b/>
        <sz val="10"/>
        <rFont val="Arial"/>
        <family val="2"/>
      </rPr>
      <t>(err)</t>
    </r>
  </si>
  <si>
    <r>
      <t>Wallis (2013),</t>
    </r>
    <r>
      <rPr>
        <i/>
        <sz val="10"/>
        <rFont val="Arial"/>
        <family val="0"/>
      </rPr>
      <t xml:space="preserve"> </t>
    </r>
    <r>
      <rPr>
        <i/>
        <sz val="10"/>
        <rFont val="Arial"/>
        <family val="2"/>
      </rPr>
      <t>z</t>
    </r>
    <r>
      <rPr>
        <sz val="10"/>
        <rFont val="Arial"/>
        <family val="0"/>
      </rPr>
      <t xml:space="preserve">-squared: The origin and use of </t>
    </r>
    <r>
      <rPr>
        <sz val="10"/>
        <rFont val="Symbol"/>
        <family val="1"/>
      </rPr>
      <t>c</t>
    </r>
    <r>
      <rPr>
        <sz val="10"/>
        <rFont val="Arial"/>
        <family val="0"/>
      </rPr>
      <t>²</t>
    </r>
    <r>
      <rPr>
        <i/>
        <sz val="10"/>
        <rFont val="Arial"/>
        <family val="0"/>
      </rPr>
      <t>.</t>
    </r>
    <r>
      <rPr>
        <i/>
        <sz val="10"/>
        <rFont val="Arial"/>
        <family val="2"/>
      </rPr>
      <t xml:space="preserve"> JQL </t>
    </r>
    <r>
      <rPr>
        <sz val="10"/>
        <rFont val="Arial"/>
        <family val="2"/>
      </rPr>
      <t>20:4</t>
    </r>
    <r>
      <rPr>
        <i/>
        <sz val="10"/>
        <rFont val="Arial"/>
        <family val="0"/>
      </rPr>
      <t>.</t>
    </r>
  </si>
  <si>
    <t>See also</t>
  </si>
  <si>
    <r>
      <t>p</t>
    </r>
    <r>
      <rPr>
        <sz val="10"/>
        <rFont val="Arial"/>
        <family val="2"/>
      </rPr>
      <t>(err)</t>
    </r>
  </si>
  <si>
    <r>
      <t>p</t>
    </r>
    <r>
      <rPr>
        <b/>
        <sz val="10"/>
        <rFont val="Arial"/>
        <family val="2"/>
      </rPr>
      <t>(err)</t>
    </r>
    <r>
      <rPr>
        <b/>
        <i/>
        <sz val="10"/>
        <rFont val="Arial"/>
        <family val="2"/>
      </rPr>
      <t xml:space="preserve"> x f</t>
    </r>
  </si>
  <si>
    <r>
      <t xml:space="preserve">The upper bound of the error interval is combined with the lower bound of </t>
    </r>
    <r>
      <rPr>
        <i/>
        <sz val="10"/>
        <rFont val="Arial"/>
        <family val="2"/>
      </rPr>
      <t>p1</t>
    </r>
    <r>
      <rPr>
        <sz val="10"/>
        <rFont val="Arial"/>
        <family val="0"/>
      </rPr>
      <t>.</t>
    </r>
  </si>
  <si>
    <r>
      <t xml:space="preserve">The error mean, 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(</t>
    </r>
    <r>
      <rPr>
        <sz val="10"/>
        <rFont val="Arial"/>
        <family val="2"/>
      </rPr>
      <t>err</t>
    </r>
    <r>
      <rPr>
        <sz val="10"/>
        <rFont val="Arial"/>
        <family val="0"/>
      </rPr>
      <t>), is transferred to the observation according to the worst-case scenario (i.e. observed errors are indeed errors).</t>
    </r>
  </si>
  <si>
    <t>Often, it is impractical to review every case to check whether it has been misclassified or not, but it is possible to review a sample of those cases.</t>
  </si>
  <si>
    <r>
      <t xml:space="preserve">We employ the Wilson score interval to estimate the interval range for a given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for all observations.</t>
    </r>
  </si>
  <si>
    <r>
      <t xml:space="preserve">See </t>
    </r>
    <r>
      <rPr>
        <u val="single"/>
        <sz val="10"/>
        <rFont val="Arial"/>
        <family val="2"/>
      </rPr>
      <t>http://corplingstats.wordpress.com/2014/04/10/imperfect-data</t>
    </r>
  </si>
  <si>
    <r>
      <t xml:space="preserve">If misclassified cases in observation 1 should be in observation 2, then the same operation is applied to the upper bound of </t>
    </r>
    <r>
      <rPr>
        <i/>
        <sz val="10"/>
        <rFont val="Arial"/>
        <family val="2"/>
      </rPr>
      <t>p2</t>
    </r>
    <r>
      <rPr>
        <sz val="10"/>
        <rFont val="Arial"/>
        <family val="0"/>
      </rPr>
      <t>.</t>
    </r>
  </si>
  <si>
    <r>
      <t>¬</t>
    </r>
    <r>
      <rPr>
        <sz val="10"/>
        <rFont val="Arial"/>
        <family val="0"/>
      </rPr>
      <t xml:space="preserve"> set this cell to zero if errors do not transfer</t>
    </r>
  </si>
  <si>
    <r>
      <t xml:space="preserve">¬ </t>
    </r>
    <r>
      <rPr>
        <sz val="10"/>
        <rFont val="Arial"/>
        <family val="0"/>
      </rPr>
      <t>scale factor</t>
    </r>
  </si>
  <si>
    <r>
      <t>¬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p1 &gt; p2</t>
    </r>
    <r>
      <rPr>
        <sz val="10"/>
        <rFont val="Arial"/>
        <family val="0"/>
      </rPr>
      <t xml:space="preserve"> so don't worry about other interval</t>
    </r>
  </si>
  <si>
    <r>
      <t xml:space="preserve">Assumes </t>
    </r>
    <r>
      <rPr>
        <b/>
        <i/>
        <sz val="10"/>
        <rFont val="Arial"/>
        <family val="2"/>
      </rPr>
      <t>p1 &gt; p2</t>
    </r>
  </si>
  <si>
    <r>
      <t xml:space="preserve">NB. </t>
    </r>
    <r>
      <rPr>
        <sz val="10"/>
        <rFont val="Arial"/>
        <family val="0"/>
      </rPr>
      <t xml:space="preserve">If </t>
    </r>
    <r>
      <rPr>
        <i/>
        <sz val="10"/>
        <rFont val="Arial"/>
        <family val="2"/>
      </rPr>
      <t>p1 &lt; p2,</t>
    </r>
    <r>
      <rPr>
        <sz val="10"/>
        <rFont val="Arial"/>
        <family val="0"/>
      </rPr>
      <t xml:space="preserve"> swap obs 1 and obs 2.</t>
    </r>
  </si>
  <si>
    <t xml:space="preserve">Newcombe-Wilson test, with a modified subsample following manual review  </t>
  </si>
  <si>
    <t>2-tailed</t>
  </si>
  <si>
    <t>1-tailed</t>
  </si>
  <si>
    <t>This calculator applies the finite population correction to a manually-reviewed subsample of a corpus query.</t>
  </si>
  <si>
    <t>Wilson score interval with finite population correction adjustment</t>
  </si>
  <si>
    <t>f.p.c.</t>
  </si>
  <si>
    <t>Since the subsample is a sample of a finite query, the confidence interval of the subsample may be reduced by a finite population correction.</t>
  </si>
  <si>
    <r>
      <t>n' = n</t>
    </r>
    <r>
      <rPr>
        <sz val="10"/>
        <rFont val="Arial"/>
        <family val="0"/>
      </rPr>
      <t>/</t>
    </r>
    <r>
      <rPr>
        <sz val="10"/>
        <rFont val="Symbol"/>
        <family val="1"/>
      </rPr>
      <t>n</t>
    </r>
    <r>
      <rPr>
        <sz val="10"/>
        <rFont val="Times New Roman"/>
        <family val="1"/>
      </rPr>
      <t>²</t>
    </r>
  </si>
  <si>
    <t>n</t>
  </si>
  <si>
    <r>
      <t>n = Ö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>-</t>
    </r>
    <r>
      <rPr>
        <i/>
        <sz val="10"/>
        <rFont val="Arial"/>
        <family val="2"/>
      </rPr>
      <t>n)/(N</t>
    </r>
    <r>
      <rPr>
        <sz val="10"/>
        <rFont val="Arial"/>
        <family val="2"/>
      </rPr>
      <t>-1)</t>
    </r>
  </si>
  <si>
    <r>
      <t xml:space="preserve">¬ </t>
    </r>
    <r>
      <rPr>
        <sz val="10"/>
        <rFont val="Arial"/>
        <family val="0"/>
      </rPr>
      <t xml:space="preserve">adjusted </t>
    </r>
    <r>
      <rPr>
        <i/>
        <sz val="10"/>
        <rFont val="Arial"/>
        <family val="2"/>
      </rPr>
      <t>n</t>
    </r>
  </si>
  <si>
    <r>
      <t>z</t>
    </r>
    <r>
      <rPr>
        <sz val="10"/>
        <rFont val="Arial"/>
        <family val="2"/>
      </rPr>
      <t>²</t>
    </r>
    <r>
      <rPr>
        <i/>
        <sz val="10"/>
        <rFont val="Arial"/>
        <family val="2"/>
      </rPr>
      <t>/n'</t>
    </r>
  </si>
  <si>
    <r>
      <t>z</t>
    </r>
    <r>
      <rPr>
        <sz val="10"/>
        <rFont val="Arial"/>
        <family val="2"/>
      </rPr>
      <t>²</t>
    </r>
    <r>
      <rPr>
        <i/>
        <sz val="10"/>
        <rFont val="Arial"/>
        <family val="2"/>
      </rPr>
      <t>/N</t>
    </r>
  </si>
  <si>
    <r>
      <t>n = Ö(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>-</t>
    </r>
    <r>
      <rPr>
        <i/>
        <sz val="10"/>
        <rFont val="Arial"/>
        <family val="2"/>
      </rPr>
      <t>n)/(N</t>
    </r>
    <r>
      <rPr>
        <sz val="10"/>
        <rFont val="Arial"/>
        <family val="2"/>
      </rPr>
      <t>-1)</t>
    </r>
  </si>
  <si>
    <r>
      <t xml:space="preserve">adjusted </t>
    </r>
    <r>
      <rPr>
        <i/>
        <sz val="10"/>
        <rFont val="Arial"/>
        <family val="2"/>
      </rPr>
      <t>n</t>
    </r>
  </si>
  <si>
    <r>
      <t xml:space="preserve">Before computing the interval we calculate </t>
    </r>
    <r>
      <rPr>
        <sz val="10"/>
        <rFont val="Symbol"/>
        <family val="1"/>
      </rPr>
      <t>n = Ö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>-n)</t>
    </r>
    <r>
      <rPr>
        <i/>
        <sz val="10"/>
        <rFont val="Arial"/>
        <family val="2"/>
      </rPr>
      <t>/(N</t>
    </r>
    <r>
      <rPr>
        <sz val="10"/>
        <rFont val="Arial"/>
        <family val="2"/>
      </rPr>
      <t>-1)</t>
    </r>
    <r>
      <rPr>
        <sz val="10"/>
        <rFont val="Arial"/>
        <family val="0"/>
      </rPr>
      <t xml:space="preserve"> (where 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 xml:space="preserve"> is the sample size, 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 xml:space="preserve"> population size).</t>
    </r>
  </si>
  <si>
    <t>Finite population correction</t>
  </si>
  <si>
    <r>
      <t xml:space="preserve">We then divide 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 xml:space="preserve"> by </t>
    </r>
    <r>
      <rPr>
        <sz val="10"/>
        <rFont val="Symbol"/>
        <family val="1"/>
      </rPr>
      <t>n</t>
    </r>
    <r>
      <rPr>
        <sz val="10"/>
        <rFont val="Arial"/>
        <family val="0"/>
      </rPr>
      <t xml:space="preserve"> to obtain a new, increased</t>
    </r>
    <r>
      <rPr>
        <i/>
        <sz val="10"/>
        <rFont val="Arial"/>
        <family val="2"/>
      </rPr>
      <t xml:space="preserve"> n'</t>
    </r>
    <r>
      <rPr>
        <sz val="10"/>
        <rFont val="Arial"/>
        <family val="0"/>
      </rPr>
      <t xml:space="preserve"> which is substituted into the Wilson formula in place of 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</si>
</sst>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</numFmts>
  <fonts count="10">
    <font>
      <sz val="10"/>
      <name val="Arial"/>
      <family val="0"/>
    </font>
    <font>
      <sz val="10"/>
      <name val="Symbol"/>
      <family val="1"/>
    </font>
    <font>
      <i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1" xfId="0" applyBorder="1" applyAlignment="1">
      <alignment/>
    </xf>
    <xf numFmtId="0" fontId="2" fillId="0" borderId="3" xfId="0" applyFont="1" applyBorder="1" applyAlignment="1">
      <alignment/>
    </xf>
    <xf numFmtId="0" fontId="0" fillId="0" borderId="2" xfId="0" applyBorder="1" applyAlignment="1">
      <alignment/>
    </xf>
    <xf numFmtId="3" fontId="3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0" borderId="2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68" fontId="0" fillId="0" borderId="4" xfId="0" applyNumberFormat="1" applyBorder="1" applyAlignment="1">
      <alignment/>
    </xf>
    <xf numFmtId="168" fontId="0" fillId="0" borderId="0" xfId="0" applyNumberFormat="1" applyAlignment="1">
      <alignment/>
    </xf>
    <xf numFmtId="168" fontId="2" fillId="0" borderId="0" xfId="0" applyNumberFormat="1" applyFont="1" applyAlignment="1">
      <alignment/>
    </xf>
    <xf numFmtId="168" fontId="1" fillId="0" borderId="5" xfId="0" applyNumberFormat="1" applyFont="1" applyBorder="1" applyAlignment="1">
      <alignment/>
    </xf>
    <xf numFmtId="168" fontId="0" fillId="0" borderId="6" xfId="0" applyNumberFormat="1" applyBorder="1" applyAlignment="1">
      <alignment/>
    </xf>
    <xf numFmtId="168" fontId="2" fillId="0" borderId="7" xfId="0" applyNumberFormat="1" applyFont="1" applyBorder="1" applyAlignment="1">
      <alignment/>
    </xf>
    <xf numFmtId="168" fontId="0" fillId="0" borderId="8" xfId="0" applyNumberFormat="1" applyBorder="1" applyAlignment="1">
      <alignment/>
    </xf>
    <xf numFmtId="168" fontId="0" fillId="0" borderId="9" xfId="0" applyNumberFormat="1" applyBorder="1" applyAlignment="1">
      <alignment/>
    </xf>
    <xf numFmtId="0" fontId="4" fillId="3" borderId="0" xfId="0" applyFont="1" applyFill="1" applyAlignment="1">
      <alignment/>
    </xf>
    <xf numFmtId="0" fontId="8" fillId="0" borderId="0" xfId="0" applyFont="1" applyAlignment="1">
      <alignment/>
    </xf>
    <xf numFmtId="169" fontId="4" fillId="3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7" fillId="0" borderId="0" xfId="0" applyFont="1" applyAlignment="1">
      <alignment/>
    </xf>
    <xf numFmtId="3" fontId="3" fillId="2" borderId="5" xfId="0" applyNumberFormat="1" applyFont="1" applyFill="1" applyBorder="1" applyAlignment="1">
      <alignment/>
    </xf>
    <xf numFmtId="3" fontId="3" fillId="2" borderId="6" xfId="0" applyNumberFormat="1" applyFont="1" applyFill="1" applyBorder="1" applyAlignment="1">
      <alignment/>
    </xf>
    <xf numFmtId="3" fontId="3" fillId="2" borderId="7" xfId="0" applyNumberFormat="1" applyFont="1" applyFill="1" applyBorder="1" applyAlignment="1">
      <alignment/>
    </xf>
    <xf numFmtId="3" fontId="3" fillId="2" borderId="8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4" fontId="3" fillId="0" borderId="5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0" fontId="1" fillId="0" borderId="7" xfId="0" applyFont="1" applyBorder="1" applyAlignment="1">
      <alignment/>
    </xf>
    <xf numFmtId="168" fontId="2" fillId="0" borderId="0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2925"/>
          <c:w val="0.93975"/>
          <c:h val="0.94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'NW test with error'!$B$5</c:f>
              <c:strCache>
                <c:ptCount val="1"/>
                <c:pt idx="0">
                  <c:v>Observation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'NW test with error'!$C$19:$D$19</c:f>
                <c:numCache>
                  <c:ptCount val="2"/>
                  <c:pt idx="0">
                    <c:v>0.0031506071860053116</c:v>
                  </c:pt>
                  <c:pt idx="1">
                    <c:v>0.002671617454461265</c:v>
                  </c:pt>
                </c:numCache>
              </c:numRef>
            </c:plus>
            <c:minus>
              <c:numRef>
                <c:f>'NW test with error'!$C$18:$D$18</c:f>
                <c:numCache>
                  <c:ptCount val="2"/>
                  <c:pt idx="0">
                    <c:v>0.002779163419318314</c:v>
                  </c:pt>
                  <c:pt idx="1">
                    <c:v>0.0023036720366036</c:v>
                  </c:pt>
                </c:numCache>
              </c:numRef>
            </c:minus>
            <c:noEndCap val="0"/>
          </c:errBars>
          <c:cat>
            <c:strRef>
              <c:f>'NW test with error'!$C$7:$D$7</c:f>
              <c:strCache/>
            </c:strRef>
          </c:cat>
          <c:val>
            <c:numRef>
              <c:f>'NW test with error'!$C$10:$D$10</c:f>
              <c:numCache/>
            </c:numRef>
          </c:val>
        </c:ser>
        <c:ser>
          <c:idx val="0"/>
          <c:order val="1"/>
          <c:tx>
            <c:strRef>
              <c:f>'NW test with error'!$M$5</c:f>
              <c:strCache>
                <c:ptCount val="1"/>
                <c:pt idx="0">
                  <c:v>Modified observation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'NW test with error'!$M$23:$N$23</c:f>
                <c:numCache>
                  <c:ptCount val="2"/>
                  <c:pt idx="0">
                    <c:v>0</c:v>
                  </c:pt>
                  <c:pt idx="1">
                    <c:v>0.002919318066213853</c:v>
                  </c:pt>
                </c:numCache>
              </c:numRef>
            </c:plus>
            <c:minus>
              <c:numRef>
                <c:f>'NW test with error'!$M$22:$N$22</c:f>
                <c:numCache>
                  <c:ptCount val="2"/>
                  <c:pt idx="0">
                    <c:v>0.002880662461998753</c:v>
                  </c:pt>
                  <c:pt idx="1">
                    <c:v>0</c:v>
                  </c:pt>
                </c:numCache>
              </c:numRef>
            </c:minus>
            <c:noEndCap val="0"/>
          </c:errBars>
          <c:val>
            <c:numRef>
              <c:f>'NW test with error'!$M$10:$N$10</c:f>
              <c:numCache/>
            </c:numRef>
          </c:val>
        </c:ser>
        <c:axId val="5655240"/>
        <c:axId val="50897161"/>
      </c:barChart>
      <c:catAx>
        <c:axId val="5655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97161"/>
        <c:crosses val="autoZero"/>
        <c:auto val="1"/>
        <c:lblOffset val="100"/>
        <c:noMultiLvlLbl val="0"/>
      </c:catAx>
      <c:valAx>
        <c:axId val="5089716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5655240"/>
        <c:crossesAt val="1"/>
        <c:crossBetween val="between"/>
        <c:dispUnits/>
        <c:majorUnit val="0.0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8"/>
          <c:y val="0.12"/>
          <c:w val="0.3835"/>
          <c:h val="0.11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209550</xdr:colOff>
      <xdr:row>24</xdr:row>
      <xdr:rowOff>47625</xdr:rowOff>
    </xdr:from>
    <xdr:to>
      <xdr:col>20</xdr:col>
      <xdr:colOff>314325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9324975" y="4067175"/>
        <a:ext cx="37623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"/>
  <sheetViews>
    <sheetView tabSelected="1" workbookViewId="0" topLeftCell="A1">
      <selection activeCell="C5" sqref="C5"/>
    </sheetView>
  </sheetViews>
  <sheetFormatPr defaultColWidth="9.140625" defaultRowHeight="12.75"/>
  <cols>
    <col min="2" max="2" width="16.00390625" style="0" customWidth="1"/>
    <col min="3" max="3" width="9.8515625" style="0" customWidth="1"/>
  </cols>
  <sheetData>
    <row r="1" ht="15.75">
      <c r="B1" s="17" t="s">
        <v>62</v>
      </c>
    </row>
    <row r="3" spans="3:7" ht="12.75">
      <c r="C3" s="6" t="s">
        <v>3</v>
      </c>
      <c r="D3" s="6" t="s">
        <v>4</v>
      </c>
      <c r="E3" s="6"/>
      <c r="G3" t="s">
        <v>12</v>
      </c>
    </row>
    <row r="4" spans="3:9" ht="12.75">
      <c r="C4" s="7" t="s">
        <v>1</v>
      </c>
      <c r="D4" s="7" t="s">
        <v>66</v>
      </c>
      <c r="E4" s="7" t="s">
        <v>0</v>
      </c>
      <c r="F4" s="3" t="s">
        <v>2</v>
      </c>
      <c r="G4" s="3" t="s">
        <v>22</v>
      </c>
      <c r="I4" s="3" t="s">
        <v>69</v>
      </c>
    </row>
    <row r="5" spans="2:9" ht="15">
      <c r="B5" t="s">
        <v>11</v>
      </c>
      <c r="C5" s="9">
        <v>106770</v>
      </c>
      <c r="D5" s="10">
        <v>263</v>
      </c>
      <c r="E5" s="11">
        <f>D6/D5</f>
        <v>0.5741444866920152</v>
      </c>
      <c r="F5">
        <f>(E5+I5/2)/(1+I5)</f>
        <v>0.5730796817507308</v>
      </c>
      <c r="G5">
        <f>C11*SQRT((E5*(1-E5)+I5/4)/C13)/(1+I5)</f>
        <v>0.05926624869391746</v>
      </c>
      <c r="I5">
        <f>C11*C11/C13</f>
        <v>0.014570464946966783</v>
      </c>
    </row>
    <row r="6" spans="2:5" ht="15">
      <c r="B6" t="s">
        <v>5</v>
      </c>
      <c r="C6" s="12"/>
      <c r="D6" s="13">
        <v>151</v>
      </c>
      <c r="E6" s="14"/>
    </row>
    <row r="7" spans="2:5" ht="15">
      <c r="B7" t="s">
        <v>7</v>
      </c>
      <c r="C7" s="15">
        <f>C5*E7</f>
        <v>54859.860247475954</v>
      </c>
      <c r="D7" s="4">
        <f>D5*E7</f>
        <v>135.1329328939419</v>
      </c>
      <c r="E7" s="6">
        <f>F5-G5</f>
        <v>0.5138134330568133</v>
      </c>
    </row>
    <row r="8" spans="2:5" ht="15">
      <c r="B8" t="s">
        <v>8</v>
      </c>
      <c r="C8" s="16">
        <f>E8*C5</f>
        <v>67515.5749935751</v>
      </c>
      <c r="D8" s="5">
        <f>D5*E8</f>
        <v>166.30697970694249</v>
      </c>
      <c r="E8" s="8">
        <f>F5+G5</f>
        <v>0.6323459304446483</v>
      </c>
    </row>
    <row r="10" spans="2:3" ht="12.75">
      <c r="B10" s="2" t="s">
        <v>24</v>
      </c>
      <c r="C10">
        <v>0.05</v>
      </c>
    </row>
    <row r="11" spans="2:10" ht="12.75">
      <c r="B11" s="3" t="s">
        <v>6</v>
      </c>
      <c r="C11">
        <f>NORMSINV(1-(C10/2))</f>
        <v>1.959963984540054</v>
      </c>
      <c r="E11" t="s">
        <v>10</v>
      </c>
      <c r="J11" s="1"/>
    </row>
    <row r="12" spans="2:10" ht="12.75">
      <c r="B12" s="2" t="s">
        <v>71</v>
      </c>
      <c r="C12">
        <f>SQRT((C5-D5)/(C5-1))</f>
        <v>0.9987722984776245</v>
      </c>
      <c r="E12" t="s">
        <v>9</v>
      </c>
      <c r="G12" t="s">
        <v>74</v>
      </c>
      <c r="J12" s="1"/>
    </row>
    <row r="13" spans="2:5" ht="12.75">
      <c r="B13" s="43" t="s">
        <v>65</v>
      </c>
      <c r="C13">
        <f>D5/C12^2</f>
        <v>263.6469621715005</v>
      </c>
      <c r="E13" t="s">
        <v>72</v>
      </c>
    </row>
    <row r="15" ht="15.75">
      <c r="B15" s="17" t="s">
        <v>15</v>
      </c>
    </row>
    <row r="16" ht="12.75">
      <c r="B16" s="18" t="s">
        <v>16</v>
      </c>
    </row>
    <row r="18" ht="12.75">
      <c r="B18" t="s">
        <v>14</v>
      </c>
    </row>
    <row r="19" ht="12.75">
      <c r="B19" t="s">
        <v>73</v>
      </c>
    </row>
    <row r="20" ht="12.75">
      <c r="B20" t="s">
        <v>75</v>
      </c>
    </row>
    <row r="22" ht="12.75">
      <c r="B22" s="19" t="s">
        <v>44</v>
      </c>
    </row>
    <row r="23" spans="2:9" ht="12.75">
      <c r="B23" t="s">
        <v>43</v>
      </c>
      <c r="I23" s="32" t="s">
        <v>13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">
      <selection activeCell="C8" sqref="C8"/>
    </sheetView>
  </sheetViews>
  <sheetFormatPr defaultColWidth="9.140625" defaultRowHeight="12.75"/>
  <cols>
    <col min="1" max="1" width="10.140625" style="0" bestFit="1" customWidth="1"/>
    <col min="6" max="6" width="15.57421875" style="0" customWidth="1"/>
    <col min="12" max="12" width="10.421875" style="0" customWidth="1"/>
  </cols>
  <sheetData>
    <row r="1" ht="15.75">
      <c r="B1" s="17" t="s">
        <v>58</v>
      </c>
    </row>
    <row r="2" ht="15.75">
      <c r="B2" s="17"/>
    </row>
    <row r="3" spans="2:10" ht="12.75">
      <c r="B3" s="19" t="s">
        <v>56</v>
      </c>
      <c r="I3" s="2" t="s">
        <v>24</v>
      </c>
      <c r="J3">
        <v>0.05</v>
      </c>
    </row>
    <row r="4" spans="9:11" ht="12.75">
      <c r="I4" s="3" t="s">
        <v>6</v>
      </c>
      <c r="J4">
        <f>NORMSINV(1-(J3/2))</f>
        <v>1.9599610823206604</v>
      </c>
      <c r="K4">
        <f>NORMSINV(1-J3)</f>
        <v>1.6448530004709028</v>
      </c>
    </row>
    <row r="5" spans="2:13" ht="12.75">
      <c r="B5" s="19" t="s">
        <v>33</v>
      </c>
      <c r="F5" s="19" t="s">
        <v>21</v>
      </c>
      <c r="I5" s="3" t="s">
        <v>23</v>
      </c>
      <c r="J5">
        <f>J4^2</f>
        <v>3.8414474442115742</v>
      </c>
      <c r="K5">
        <f>K4^2</f>
        <v>2.7055413931581316</v>
      </c>
      <c r="M5" s="19" t="s">
        <v>41</v>
      </c>
    </row>
    <row r="7" spans="3:15" ht="12.75">
      <c r="C7" t="s">
        <v>19</v>
      </c>
      <c r="D7" t="s">
        <v>20</v>
      </c>
      <c r="L7" s="29" t="s">
        <v>46</v>
      </c>
      <c r="M7" s="28">
        <f>G10*C8</f>
        <v>11.350000000000001</v>
      </c>
      <c r="N7" s="31">
        <f>M7</f>
        <v>11.350000000000001</v>
      </c>
      <c r="O7" s="2" t="s">
        <v>53</v>
      </c>
    </row>
    <row r="8" spans="1:14" ht="15">
      <c r="A8" s="19" t="s">
        <v>18</v>
      </c>
      <c r="B8" s="3" t="s">
        <v>17</v>
      </c>
      <c r="C8" s="33">
        <v>227</v>
      </c>
      <c r="D8" s="34">
        <v>166</v>
      </c>
      <c r="F8" s="3" t="s">
        <v>17</v>
      </c>
      <c r="G8" s="9">
        <v>5</v>
      </c>
      <c r="L8" s="3" t="s">
        <v>17</v>
      </c>
      <c r="M8" s="38">
        <f>C8-M7</f>
        <v>215.65</v>
      </c>
      <c r="N8" s="39">
        <f>D8+N7</f>
        <v>177.35</v>
      </c>
    </row>
    <row r="9" spans="1:14" ht="15">
      <c r="A9" s="19" t="s">
        <v>27</v>
      </c>
      <c r="B9" s="3" t="s">
        <v>1</v>
      </c>
      <c r="C9" s="35">
        <v>9862</v>
      </c>
      <c r="D9" s="36">
        <v>10093</v>
      </c>
      <c r="F9" s="3" t="s">
        <v>66</v>
      </c>
      <c r="G9" s="37">
        <v>100</v>
      </c>
      <c r="L9" s="3" t="s">
        <v>1</v>
      </c>
      <c r="M9" s="40">
        <f>C9-M7</f>
        <v>9850.65</v>
      </c>
      <c r="N9" s="41">
        <f>D9+N7</f>
        <v>10104.35</v>
      </c>
    </row>
    <row r="10" spans="1:14" ht="12.75">
      <c r="A10" s="19" t="s">
        <v>28</v>
      </c>
      <c r="B10" s="3" t="s">
        <v>0</v>
      </c>
      <c r="C10" s="20">
        <f>C8/C9</f>
        <v>0.023017643480024337</v>
      </c>
      <c r="D10" s="20">
        <f>D8/D9</f>
        <v>0.016447042504706234</v>
      </c>
      <c r="E10" s="21"/>
      <c r="F10" s="22" t="s">
        <v>45</v>
      </c>
      <c r="G10" s="21">
        <f>G8/G9</f>
        <v>0.05</v>
      </c>
      <c r="H10" s="19" t="s">
        <v>63</v>
      </c>
      <c r="L10" s="3" t="s">
        <v>0</v>
      </c>
      <c r="M10" s="20">
        <f>M8/M9</f>
        <v>0.02189195636836148</v>
      </c>
      <c r="N10" s="20">
        <f>N8/N9</f>
        <v>0.017551846481960738</v>
      </c>
    </row>
    <row r="11" spans="1:8" ht="12.75">
      <c r="A11" s="19"/>
      <c r="C11" s="21"/>
      <c r="D11" s="21"/>
      <c r="E11" s="21"/>
      <c r="F11" s="23" t="s">
        <v>67</v>
      </c>
      <c r="G11" s="24">
        <f>SQRT((C8-G9)/(C8-1))</f>
        <v>0.7496311777500101</v>
      </c>
      <c r="H11" s="2" t="s">
        <v>54</v>
      </c>
    </row>
    <row r="12" spans="1:8" ht="12.75">
      <c r="A12" s="19"/>
      <c r="C12" s="21"/>
      <c r="D12" s="21"/>
      <c r="E12" s="21"/>
      <c r="F12" s="25" t="s">
        <v>65</v>
      </c>
      <c r="G12" s="26">
        <f>G9/G11^2</f>
        <v>177.95275590551182</v>
      </c>
      <c r="H12" s="42" t="s">
        <v>68</v>
      </c>
    </row>
    <row r="13" spans="1:14" ht="12.75">
      <c r="A13" s="19"/>
      <c r="B13" s="3" t="s">
        <v>70</v>
      </c>
      <c r="C13" s="21">
        <f>$J$5/C9</f>
        <v>0.0003895201221062233</v>
      </c>
      <c r="D13" s="21">
        <f>$J5/D9</f>
        <v>0.00038060511683459566</v>
      </c>
      <c r="E13" s="21"/>
      <c r="F13" s="22" t="s">
        <v>69</v>
      </c>
      <c r="G13" s="21">
        <f>$J$5/G12</f>
        <v>0.0215868949298615</v>
      </c>
      <c r="H13" s="21">
        <f>$K$5/G12</f>
        <v>0.015203706058897464</v>
      </c>
      <c r="L13" s="3" t="s">
        <v>70</v>
      </c>
      <c r="M13" s="21">
        <f>$J$5/M9</f>
        <v>0.00038996893039663113</v>
      </c>
      <c r="N13" s="21">
        <f>$J5/N9</f>
        <v>0.0003801775912563969</v>
      </c>
    </row>
    <row r="14" spans="1:14" ht="12.75">
      <c r="A14" s="19"/>
      <c r="B14" s="3" t="s">
        <v>2</v>
      </c>
      <c r="C14" s="21">
        <f>(C10+C13/2)/(1+C13)</f>
        <v>0.023203365363367836</v>
      </c>
      <c r="D14" s="21">
        <f>(D10+D13/2)/(1+D13)</f>
        <v>0.016631015213635067</v>
      </c>
      <c r="E14" s="21"/>
      <c r="F14" s="22" t="s">
        <v>2</v>
      </c>
      <c r="G14" s="21">
        <f>(G10+G13/2)/(1+G13)</f>
        <v>0.05950883646476751</v>
      </c>
      <c r="H14" s="21">
        <f>(G10+H13/2)/(1+H13)</f>
        <v>0.056739206807138017</v>
      </c>
      <c r="L14" s="3" t="s">
        <v>2</v>
      </c>
      <c r="M14" s="21">
        <f>(M10+M13/2)/(1+M13)</f>
        <v>0.02207833097044631</v>
      </c>
      <c r="N14" s="21">
        <f>(N10+N13/2)/(1+N13)</f>
        <v>0.01773519275472698</v>
      </c>
    </row>
    <row r="15" spans="1:14" ht="12.75">
      <c r="A15" s="19"/>
      <c r="B15" s="3" t="s">
        <v>22</v>
      </c>
      <c r="C15" s="27">
        <f>$J$4*SQRT((C10*(1-C10)+C13/4)/C9)/(1+C13)</f>
        <v>0.0029648853026618114</v>
      </c>
      <c r="D15" s="27">
        <f>$J4*SQRT((D10*(1-D10)+D13/4)/D9)/(1+D13)</f>
        <v>0.0024876447455324333</v>
      </c>
      <c r="E15" s="21"/>
      <c r="F15" s="22" t="s">
        <v>22</v>
      </c>
      <c r="G15" s="27">
        <f>$J$4*SQRT((G10*(1-G10)+G13/4)/G12)/(1+G13)</f>
        <v>0.033077613073484474</v>
      </c>
      <c r="H15" s="27">
        <f>$K$4*SQRT((G10*(1-G10)+H13/4)/G12)/(1+H13)</f>
        <v>0.027509591544052595</v>
      </c>
      <c r="L15" s="3" t="s">
        <v>22</v>
      </c>
      <c r="M15" s="27">
        <f>$J$4*SQRT((M10*(1-M10)+M13/4)/M9)/(1+M13)</f>
        <v>0.0028951282501498586</v>
      </c>
      <c r="N15" s="27">
        <f>$J4*SQRT((N10*(1-N10)+N13/4)/N9)/(1+N13)</f>
        <v>0.0025664806449977617</v>
      </c>
    </row>
    <row r="16" spans="1:14" ht="12.75">
      <c r="A16" s="19" t="s">
        <v>29</v>
      </c>
      <c r="B16" s="3" t="s">
        <v>25</v>
      </c>
      <c r="C16" s="21">
        <f>C14-C15</f>
        <v>0.020238480060706023</v>
      </c>
      <c r="D16" s="21">
        <f>D14-D15</f>
        <v>0.014143370468102634</v>
      </c>
      <c r="E16" s="21"/>
      <c r="F16" s="22" t="s">
        <v>25</v>
      </c>
      <c r="G16" s="21">
        <f>G14-G15</f>
        <v>0.026431223391283037</v>
      </c>
      <c r="H16" s="21">
        <f>H14-H15</f>
        <v>0.029229615263085422</v>
      </c>
      <c r="L16" s="3" t="s">
        <v>25</v>
      </c>
      <c r="M16" s="21">
        <f>M14-M15</f>
        <v>0.01918320272029645</v>
      </c>
      <c r="N16" s="21">
        <f>N14-N15</f>
        <v>0.015168712109729218</v>
      </c>
    </row>
    <row r="17" spans="1:14" ht="12.75">
      <c r="A17" s="19"/>
      <c r="B17" s="3" t="s">
        <v>26</v>
      </c>
      <c r="C17" s="21">
        <f>C14+C15</f>
        <v>0.02616825066602965</v>
      </c>
      <c r="D17" s="21">
        <f>D14+D15</f>
        <v>0.0191186599591675</v>
      </c>
      <c r="E17" s="21"/>
      <c r="F17" s="22" t="s">
        <v>26</v>
      </c>
      <c r="G17" s="21">
        <f>G14+G15</f>
        <v>0.09258644953825199</v>
      </c>
      <c r="H17" s="21">
        <f>H14+H15</f>
        <v>0.08424879835119062</v>
      </c>
      <c r="L17" s="3" t="s">
        <v>26</v>
      </c>
      <c r="M17" s="21">
        <f>M14+M15</f>
        <v>0.02497345922059617</v>
      </c>
      <c r="N17" s="21">
        <f>N14+N15</f>
        <v>0.020301673399724742</v>
      </c>
    </row>
    <row r="18" spans="1:14" ht="12.75">
      <c r="A18" s="19" t="s">
        <v>32</v>
      </c>
      <c r="B18" s="3" t="s">
        <v>30</v>
      </c>
      <c r="C18" s="21">
        <f>C10-C16</f>
        <v>0.002779163419318314</v>
      </c>
      <c r="D18" s="21">
        <f>D10-D16</f>
        <v>0.0023036720366036</v>
      </c>
      <c r="E18" s="21"/>
      <c r="F18" s="22" t="s">
        <v>30</v>
      </c>
      <c r="G18" s="21">
        <f>G10-G16</f>
        <v>0.023568776608716965</v>
      </c>
      <c r="H18" s="21">
        <f>G10-H16</f>
        <v>0.02077038473691458</v>
      </c>
      <c r="L18" s="3" t="s">
        <v>30</v>
      </c>
      <c r="M18" s="21">
        <f>M10-M16</f>
        <v>0.00270875364806503</v>
      </c>
      <c r="N18" s="21">
        <f>N10-N16</f>
        <v>0.00238313437223152</v>
      </c>
    </row>
    <row r="19" spans="1:14" ht="12.75">
      <c r="A19" s="19"/>
      <c r="B19" s="3" t="s">
        <v>31</v>
      </c>
      <c r="C19" s="27">
        <f>C17-C10</f>
        <v>0.0031506071860053116</v>
      </c>
      <c r="D19" s="27">
        <f>D17-D10</f>
        <v>0.002671617454461265</v>
      </c>
      <c r="E19" s="21"/>
      <c r="F19" s="22" t="s">
        <v>31</v>
      </c>
      <c r="G19" s="27">
        <f>G17-G10</f>
        <v>0.04258644953825198</v>
      </c>
      <c r="H19" s="27">
        <f>H17-G10</f>
        <v>0.034248798351190615</v>
      </c>
      <c r="L19" s="3" t="s">
        <v>31</v>
      </c>
      <c r="M19" s="27">
        <f>M17-M10</f>
        <v>0.003081502852234689</v>
      </c>
      <c r="N19" s="27">
        <f>N17-N10</f>
        <v>0.002749826917764004</v>
      </c>
    </row>
    <row r="20" ht="12.75">
      <c r="A20" s="19"/>
    </row>
    <row r="21" spans="1:14" ht="12.75">
      <c r="A21" s="19"/>
      <c r="G21" t="s">
        <v>59</v>
      </c>
      <c r="H21" t="s">
        <v>60</v>
      </c>
      <c r="L21" s="29" t="s">
        <v>42</v>
      </c>
      <c r="M21" s="30">
        <f>G19*C10</f>
        <v>0.0009802397125515312</v>
      </c>
      <c r="N21" s="30">
        <f>M21</f>
        <v>0.0009802397125515312</v>
      </c>
    </row>
    <row r="22" spans="1:15" ht="12.75">
      <c r="A22" s="19"/>
      <c r="L22" s="3" t="s">
        <v>30</v>
      </c>
      <c r="M22" s="21">
        <f>SQRT(M18^2+M21^2)</f>
        <v>0.002880662461998753</v>
      </c>
      <c r="N22" s="21">
        <v>0</v>
      </c>
      <c r="O22" s="2" t="s">
        <v>55</v>
      </c>
    </row>
    <row r="23" spans="1:14" ht="12.75">
      <c r="A23" s="19"/>
      <c r="L23" s="3" t="s">
        <v>31</v>
      </c>
      <c r="M23" s="21">
        <v>0</v>
      </c>
      <c r="N23" s="21">
        <f>SQRT(N19^2+N21^2)</f>
        <v>0.002919318066213853</v>
      </c>
    </row>
    <row r="24" spans="1:2" ht="12.75">
      <c r="A24" s="19"/>
      <c r="B24" s="19" t="s">
        <v>34</v>
      </c>
    </row>
    <row r="25" ht="12.75">
      <c r="A25" s="19"/>
    </row>
    <row r="26" spans="1:13" ht="12.75">
      <c r="A26" s="19" t="s">
        <v>39</v>
      </c>
      <c r="B26" s="3" t="s">
        <v>35</v>
      </c>
      <c r="C26" s="21">
        <f>C10-D10</f>
        <v>0.006570600975318103</v>
      </c>
      <c r="L26" s="3" t="s">
        <v>35</v>
      </c>
      <c r="M26" s="21">
        <f>M10-N10</f>
        <v>0.004340109886400743</v>
      </c>
    </row>
    <row r="27" spans="1:12" ht="12.75">
      <c r="A27" s="19" t="s">
        <v>40</v>
      </c>
      <c r="B27" s="3" t="s">
        <v>36</v>
      </c>
      <c r="C27" s="21">
        <f>-SQRT(C19^2+D18^2)</f>
        <v>-0.003902977131977292</v>
      </c>
      <c r="L27" s="3"/>
    </row>
    <row r="28" spans="1:13" ht="12.75">
      <c r="A28" s="19"/>
      <c r="B28" s="3" t="s">
        <v>37</v>
      </c>
      <c r="C28" s="21">
        <f>SQRT(C18^2+D19^2)</f>
        <v>0.0038550342585065506</v>
      </c>
      <c r="L28" s="3" t="s">
        <v>37</v>
      </c>
      <c r="M28" s="21">
        <f>SQRT(M22^2+N23^2)</f>
        <v>0.004101296647609303</v>
      </c>
    </row>
    <row r="29" spans="1:13" ht="12.75">
      <c r="A29" s="19" t="s">
        <v>38</v>
      </c>
      <c r="C29" s="19" t="str">
        <f>IF(C26&lt;C27,"s-",IF(C26&gt;C28,"s+","ns"))</f>
        <v>s+</v>
      </c>
      <c r="K29" s="19" t="s">
        <v>38</v>
      </c>
      <c r="M29" s="19" t="str">
        <f>IF(M26&lt;M27,"s-",IF(M26&gt;M28,"s+","ns"))</f>
        <v>s+</v>
      </c>
    </row>
    <row r="31" ht="15.75">
      <c r="B31" s="17" t="s">
        <v>15</v>
      </c>
    </row>
    <row r="32" ht="12.75">
      <c r="B32" t="s">
        <v>61</v>
      </c>
    </row>
    <row r="34" ht="12.75">
      <c r="B34" t="s">
        <v>49</v>
      </c>
    </row>
    <row r="35" ht="12.75">
      <c r="B35" t="s">
        <v>50</v>
      </c>
    </row>
    <row r="36" ht="12.75">
      <c r="B36" t="s">
        <v>64</v>
      </c>
    </row>
    <row r="37" ht="12.75">
      <c r="B37" t="s">
        <v>48</v>
      </c>
    </row>
    <row r="38" ht="12.75">
      <c r="B38" t="s">
        <v>47</v>
      </c>
    </row>
    <row r="39" ht="12.75">
      <c r="B39" t="s">
        <v>52</v>
      </c>
    </row>
    <row r="41" ht="12.75">
      <c r="B41" s="19" t="s">
        <v>57</v>
      </c>
    </row>
    <row r="43" ht="12.75">
      <c r="B43" t="s">
        <v>51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Wallis</dc:creator>
  <cp:keywords/>
  <dc:description/>
  <cp:lastModifiedBy>Sean Wallis</cp:lastModifiedBy>
  <dcterms:created xsi:type="dcterms:W3CDTF">2012-05-14T11:42:34Z</dcterms:created>
  <dcterms:modified xsi:type="dcterms:W3CDTF">2012-05-14T12:48:05Z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