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240" windowHeight="5085" activeTab="0"/>
  </bookViews>
  <sheets>
    <sheet name="analysis of trend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<sst xmlns="http://schemas.openxmlformats.org/spreadsheetml/2006/main" count="72" uniqueCount="65">
  <si>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</si>
  <si>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</si>
  <si>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</si>
  <si>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</si>
  <si>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</si>
  <si>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</si>
  <si>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</si>
  <si>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</si>
  <si>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</si>
  <si>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</si>
  <si>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</si>
  <si>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</si>
  <si>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</si>
  <si>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</si>
  <si>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</si>
  <si>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</si>
  <si>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</si>
  <si>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</si>
  <si>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</si>
  <si>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</si>
  <si>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</si>
  <si>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</si>
  <si>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</si>
  <si>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</si>
  <si>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</si>
  <si>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</si>
  <si>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</si>
  <si>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</si>
  <si>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</si>
  <si>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</si>
  <si>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</si>
  <si>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</si>
  <si>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</si>
  <si>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</si>
  <si>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</si>
  <si>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t>Examples include:</t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</si>
  <si>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</si>
  <si>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</si>
  <si>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</si>
  <si>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</si>
  <si>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</si>
  <si>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</si>
  <si>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</si>
  <si>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</si>
  <si>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</si>
  <si>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</si>
  <si>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</si>
  <si>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</si>
  <si>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</si>
  <si>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</si>
  <si>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</si>
  <si>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</si>
  <si>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</si>
  <si>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</si>
  <si>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</si>
  <si>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</si>
  <si>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</si>
  <si>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</si>
  <si>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</si>
  <si>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</si>
  <si>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</si>
  <si>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</si>
  <si>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</si>
  <si>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http://corplingstats.wordpress.com/2012/12/04/linguistic-interaction/</t>
  </si>
  <si>
    <t>WALLIS, S.A. 2012 Capturing patterns of linguistic interaction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</si>
</sst>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</numFmts>
  <fonts count="13">
    <font>
      <sz val="10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b/>
      <sz val="9.25"/>
      <name val="Arial"/>
      <family val="0"/>
    </font>
    <font>
      <b/>
      <sz val="9.5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65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Probability p (Wilson intervals)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025"/>
          <c:w val="0.949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5"/>
                  <c:pt idx="0">
                    <c:v>0.0017705841209764532</c:v>
                  </c:pt>
                  <c:pt idx="1">
                    <c:v>0.002861614472177952</c:v>
                  </c:pt>
                  <c:pt idx="2">
                    <c:v>0.00956078709821637</c:v>
                  </c:pt>
                  <c:pt idx="3">
                    <c:v>0.04301970503058355</c:v>
                  </c:pt>
                  <c:pt idx="4">
                    <c:v>0.18613067346022455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5"/>
                  <c:pt idx="0">
                    <c:v>0.0017584294415165895</c:v>
                  </c:pt>
                  <c:pt idx="1">
                    <c:v>0.002776682951598806</c:v>
                  </c:pt>
                  <c:pt idx="2">
                    <c:v>0.0085329230630285</c:v>
                  </c:pt>
                  <c:pt idx="3">
                    <c:v>0.029584691585115695</c:v>
                  </c:pt>
                  <c:pt idx="4">
                    <c:v>0.041118525822786994</c:v>
                  </c:pt>
                </c:numCache>
              </c:numRef>
            </c:minus>
            <c:noEndCap val="0"/>
          </c:errBars>
          <c:xVal>
            <c:numRef>
              <c:f>'analysis of trend'!$D$2:$H$2</c:f>
              <c:numCache/>
            </c:numRef>
          </c:xVal>
          <c:yVal>
            <c:numRef>
              <c:f>'analysis of trend'!$D$6:$H$6</c:f>
              <c:numCache/>
            </c:numRef>
          </c:yVal>
          <c:smooth val="0"/>
        </c:ser>
        <c:axId val="48928775"/>
        <c:axId val="37705792"/>
      </c:scatterChart>
      <c:val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5792"/>
        <c:crosses val="autoZero"/>
        <c:crossBetween val="midCat"/>
        <c:dispUnits/>
        <c:majorUnit val="1"/>
      </c:valAx>
      <c:valAx>
        <c:axId val="37705792"/>
        <c:scaling>
          <c:orientation val="minMax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489287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Frequency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275"/>
          <c:w val="0.949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'analysis of trend'!$C$2:$G$2</c:f>
              <c:numCache/>
            </c:numRef>
          </c:xVal>
          <c:yVal>
            <c:numRef>
              <c:f>'analysis of trend'!$C$4:$G$4</c:f>
              <c:numCache/>
            </c:numRef>
          </c:yVal>
          <c:smooth val="0"/>
        </c:ser>
        <c:axId val="3807809"/>
        <c:axId val="34270282"/>
      </c:scatterChart>
      <c:val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0282"/>
        <c:crosses val="autoZero"/>
        <c:crossBetween val="midCat"/>
        <c:dispUnits/>
        <c:majorUnit val="1"/>
      </c:valAx>
      <c:valAx>
        <c:axId val="3427028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8078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Probability p (Gaussian intervals)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8"/>
          <c:w val="0.949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'analysis of trend'!$D$36:$H$36</c:f>
                <c:numCache>
                  <c:ptCount val="5"/>
                  <c:pt idx="0">
                    <c:v>0.0017645138580723626</c:v>
                  </c:pt>
                  <c:pt idx="1">
                    <c:v>0.00281897304593952</c:v>
                  </c:pt>
                  <c:pt idx="2">
                    <c:v>0.009037687467445528</c:v>
                  </c:pt>
                  <c:pt idx="3">
                    <c:v>0.0359681521041372</c:v>
                  </c:pt>
                  <c:pt idx="4">
                    <c:v>0.09551663522025887</c:v>
                  </c:pt>
                </c:numCache>
              </c:numRef>
            </c:plus>
            <c:minus>
              <c:numRef>
                <c:f>'analysis of trend'!$D$36:$H$36</c:f>
                <c:numCache>
                  <c:ptCount val="5"/>
                  <c:pt idx="0">
                    <c:v>0.0017645138580723626</c:v>
                  </c:pt>
                  <c:pt idx="1">
                    <c:v>0.00281897304593952</c:v>
                  </c:pt>
                  <c:pt idx="2">
                    <c:v>0.009037687467445528</c:v>
                  </c:pt>
                  <c:pt idx="3">
                    <c:v>0.0359681521041372</c:v>
                  </c:pt>
                  <c:pt idx="4">
                    <c:v>0.09551663522025887</c:v>
                  </c:pt>
                </c:numCache>
              </c:numRef>
            </c:minus>
            <c:noEndCap val="0"/>
          </c:errBars>
          <c:xVal>
            <c:numRef>
              <c:f>'analysis of trend'!$D$2:$H$2</c:f>
              <c:numCache/>
            </c:numRef>
          </c:xVal>
          <c:yVal>
            <c:numRef>
              <c:f>'analysis of trend'!$D$6:$H$6</c:f>
              <c:numCache/>
            </c:numRef>
          </c:yVal>
          <c:smooth val="0"/>
        </c:ser>
        <c:axId val="39997083"/>
        <c:axId val="24429428"/>
      </c:scatterChart>
      <c:val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9428"/>
        <c:crosses val="autoZero"/>
        <c:crossBetween val="midCat"/>
        <c:dispUnits/>
        <c:majorUnit val="1"/>
      </c:valAx>
      <c:valAx>
        <c:axId val="24429428"/>
        <c:scaling>
          <c:orientation val="minMax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39997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17</xdr:row>
      <xdr:rowOff>133350</xdr:rowOff>
    </xdr:from>
    <xdr:to>
      <xdr:col>19</xdr:col>
      <xdr:colOff>9525</xdr:colOff>
      <xdr:row>34</xdr:row>
      <xdr:rowOff>152400</xdr:rowOff>
    </xdr:to>
    <xdr:graphicFrame>
      <xdr:nvGraphicFramePr>
        <xdr:cNvPr id="1" name="Chart 7"/>
        <xdr:cNvGraphicFramePr/>
      </xdr:nvGraphicFramePr>
      <xdr:xfrm>
        <a:off x="10029825" y="3048000"/>
        <a:ext cx="3838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0</xdr:row>
      <xdr:rowOff>66675</xdr:rowOff>
    </xdr:from>
    <xdr:to>
      <xdr:col>19</xdr:col>
      <xdr:colOff>19050</xdr:colOff>
      <xdr:row>16</xdr:row>
      <xdr:rowOff>95250</xdr:rowOff>
    </xdr:to>
    <xdr:graphicFrame>
      <xdr:nvGraphicFramePr>
        <xdr:cNvPr id="2" name="Chart 31"/>
        <xdr:cNvGraphicFramePr/>
      </xdr:nvGraphicFramePr>
      <xdr:xfrm>
        <a:off x="10048875" y="66675"/>
        <a:ext cx="3829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66675</xdr:colOff>
      <xdr:row>37</xdr:row>
      <xdr:rowOff>38100</xdr:rowOff>
    </xdr:from>
    <xdr:to>
      <xdr:col>18</xdr:col>
      <xdr:colOff>552450</xdr:colOff>
      <xdr:row>54</xdr:row>
      <xdr:rowOff>85725</xdr:rowOff>
    </xdr:to>
    <xdr:graphicFrame>
      <xdr:nvGraphicFramePr>
        <xdr:cNvPr id="3" name="Chart 35"/>
        <xdr:cNvGraphicFramePr/>
      </xdr:nvGraphicFramePr>
      <xdr:xfrm>
        <a:off x="9982200" y="6248400"/>
        <a:ext cx="38195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2" t="s">
        <v>7</v>
      </c>
      <c r="H1" s="10" t="s">
        <v>30</v>
      </c>
    </row>
    <row r="2" spans="1:8" ht="15">
      <c r="A2" s="23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9" t="s">
        <v>2</v>
      </c>
      <c r="C3" s="20">
        <f aca="true" t="shared" si="0" ref="C3:H3">C4-D4</f>
        <v>155643</v>
      </c>
      <c r="D3" s="20">
        <f t="shared" si="0"/>
        <v>34361</v>
      </c>
      <c r="E3" s="20">
        <f t="shared" si="0"/>
        <v>2954</v>
      </c>
      <c r="F3" s="20">
        <f t="shared" si="0"/>
        <v>213</v>
      </c>
      <c r="G3" s="20">
        <f t="shared" si="0"/>
        <v>19</v>
      </c>
      <c r="H3" s="20">
        <f t="shared" si="0"/>
        <v>1</v>
      </c>
    </row>
    <row r="4" spans="2:21" ht="12.75">
      <c r="B4" s="17" t="s">
        <v>10</v>
      </c>
      <c r="C4" s="27">
        <v>193191</v>
      </c>
      <c r="D4" s="27">
        <v>37548</v>
      </c>
      <c r="E4" s="27">
        <v>3187</v>
      </c>
      <c r="F4" s="17">
        <v>233</v>
      </c>
      <c r="G4" s="17">
        <v>20</v>
      </c>
      <c r="H4" s="17">
        <v>1</v>
      </c>
      <c r="I4" s="21"/>
      <c r="J4" s="10" t="s">
        <v>29</v>
      </c>
      <c r="N4" s="1"/>
      <c r="Q4" s="1"/>
      <c r="R4" s="1"/>
      <c r="S4" s="1"/>
      <c r="T4" s="1"/>
      <c r="U4" s="1"/>
    </row>
    <row r="5" spans="1:21" ht="12.75">
      <c r="A5" s="18"/>
      <c r="B5" s="19"/>
      <c r="C5" s="20"/>
      <c r="D5" s="20"/>
      <c r="E5" s="20"/>
      <c r="F5" s="18"/>
      <c r="G5" s="18"/>
      <c r="H5" s="18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6">
        <f>D4/C4</f>
        <v>0.19435687997888101</v>
      </c>
      <c r="E6" s="26">
        <f>E4/D4</f>
        <v>0.08487802279748588</v>
      </c>
      <c r="F6" s="26">
        <f>F4/E4</f>
        <v>0.07310950737370568</v>
      </c>
      <c r="G6" s="26">
        <f>G4/F4</f>
        <v>0.08583690987124463</v>
      </c>
      <c r="H6" s="26">
        <f>H4/G4</f>
        <v>0.05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31" customFormat="1" ht="18">
      <c r="A8" s="31" t="s">
        <v>51</v>
      </c>
      <c r="L8" s="32"/>
      <c r="M8" s="32"/>
      <c r="U8" s="32"/>
    </row>
    <row r="9" spans="12:21" ht="12.75">
      <c r="L9" s="1"/>
      <c r="M9" s="2"/>
      <c r="U9" s="1"/>
    </row>
    <row r="10" spans="1:21" ht="15">
      <c r="A10" s="23" t="s">
        <v>39</v>
      </c>
      <c r="B10" s="8" t="s">
        <v>62</v>
      </c>
      <c r="D10" s="26">
        <f>(D6+$C$19*$C$19/(2*C4))/(1+$C$19*$C$19/C4)</f>
        <v>0.19436295731861095</v>
      </c>
      <c r="E10" s="26">
        <f>(E6+$C$19*$C$19/(2*D4))/(1+$C$19*$C$19/D4)</f>
        <v>0.08492048855777545</v>
      </c>
      <c r="F10" s="26">
        <f>(F6+$C$19*$C$19/(2*E4))/(1+$C$19*$C$19/E4)</f>
        <v>0.07362343939129962</v>
      </c>
      <c r="G10" s="26">
        <f>(G6+$C$19*$C$19/(2*F4))/(1+$C$19*$C$19/F4)</f>
        <v>0.09255441659397856</v>
      </c>
      <c r="H10" s="26">
        <f>(H6+$C$19*$C$19/(2*G4))/(1+$C$19*$C$19/G4)</f>
        <v>0.12250607381871878</v>
      </c>
      <c r="J10" t="s">
        <v>44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0.0017645067812465214</v>
      </c>
      <c r="E11" s="2">
        <f>($C$19*SQRT((E6*(1-E6)/D4+$C$19*$C$19/(4*D4*D4))))/(1+$C$19*$C$19/D4)</f>
        <v>0.002819148711888379</v>
      </c>
      <c r="F11" s="2">
        <f>($C$19*SQRT((F6*(1-F6)/E4+$C$19*$C$19/(4*E4*E4))))/(1+$C$19*$C$19/E4)</f>
        <v>0.009046855080622435</v>
      </c>
      <c r="G11" s="2">
        <f>($C$19*SQRT((G6*(1-G6)/F4+$C$19*$C$19/(4*F4*F4))))/(1+$C$19*$C$19/F4)</f>
        <v>0.03630219830784962</v>
      </c>
      <c r="H11" s="2">
        <f>($C$19*SQRT((H6*(1-H6)/G4+$C$19*$C$19/(4*G4*G4))))/(1+$C$19*$C$19/G4)</f>
        <v>0.11362459964150577</v>
      </c>
      <c r="J11" s="16" t="s">
        <v>46</v>
      </c>
      <c r="L11" s="2"/>
      <c r="M11" s="2"/>
      <c r="U11" s="2"/>
    </row>
    <row r="12" spans="1:21" ht="12.75">
      <c r="A12" t="s">
        <v>43</v>
      </c>
      <c r="B12" s="8" t="s">
        <v>3</v>
      </c>
      <c r="D12" s="2">
        <f>D10+D11</f>
        <v>0.19612746409985746</v>
      </c>
      <c r="E12" s="2">
        <f>E10+E11</f>
        <v>0.08773963726966383</v>
      </c>
      <c r="F12" s="2">
        <f>F10+F11</f>
        <v>0.08267029447192205</v>
      </c>
      <c r="G12" s="2">
        <f>G10+G11</f>
        <v>0.12885661490182818</v>
      </c>
      <c r="H12" s="2">
        <f>H10+H11</f>
        <v>0.23613067346022454</v>
      </c>
      <c r="U12" s="2"/>
    </row>
    <row r="13" spans="2:21" ht="12.75">
      <c r="B13" s="8" t="s">
        <v>1</v>
      </c>
      <c r="C13" s="2"/>
      <c r="D13" s="2">
        <f>D10-D11</f>
        <v>0.19259845053736444</v>
      </c>
      <c r="E13" s="2">
        <f>E10-E11</f>
        <v>0.08210133984588708</v>
      </c>
      <c r="F13" s="2">
        <f>F10-F11</f>
        <v>0.06457658431067718</v>
      </c>
      <c r="G13" s="2">
        <f>G10-G11</f>
        <v>0.05625221828612894</v>
      </c>
      <c r="H13" s="2">
        <f>H10-H11</f>
        <v>0.008881474177213008</v>
      </c>
      <c r="J13" s="2"/>
      <c r="K13" s="2"/>
      <c r="U13" s="2"/>
    </row>
    <row r="14" spans="2:21" ht="12.75">
      <c r="B14" s="24" t="s">
        <v>6</v>
      </c>
      <c r="C14" s="24"/>
      <c r="D14" s="24"/>
      <c r="E14" s="24" t="str">
        <f>IF((D6&lt;E13),"s+",IF((D6&gt;E12),"s-","ns"))</f>
        <v>s-</v>
      </c>
      <c r="F14" s="24" t="str">
        <f>IF((E6&lt;F13),"s+",IF((E6&gt;F12),"s-","ns"))</f>
        <v>s-</v>
      </c>
      <c r="G14" s="24" t="str">
        <f>IF((F6&lt;G13),"s+",IF((F6&gt;G12),"s-","ns"))</f>
        <v>ns</v>
      </c>
      <c r="H14" s="24" t="str">
        <f>IF((G6&lt;H13),"s+",IF((G6&gt;H12),"s-","ns"))</f>
        <v>ns</v>
      </c>
      <c r="J14" t="s">
        <v>52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N15" s="2"/>
      <c r="U15" s="2"/>
    </row>
    <row r="16" spans="1:21" ht="12.75">
      <c r="A16" t="s">
        <v>47</v>
      </c>
      <c r="B16" s="13" t="s">
        <v>49</v>
      </c>
      <c r="C16" s="29"/>
      <c r="D16" s="30">
        <f>D11+(D10-D6)</f>
        <v>0.0017705841209764532</v>
      </c>
      <c r="E16" s="30">
        <f>E11+(E10-E6)</f>
        <v>0.002861614472177952</v>
      </c>
      <c r="F16" s="30">
        <f>F11+(F10-F6)</f>
        <v>0.00956078709821637</v>
      </c>
      <c r="G16" s="30">
        <f>G11+(G10-G6)</f>
        <v>0.04301970503058355</v>
      </c>
      <c r="H16" s="30">
        <f>H11+(H10-H6)</f>
        <v>0.18613067346022455</v>
      </c>
      <c r="N16" s="2"/>
      <c r="U16" s="2"/>
    </row>
    <row r="17" spans="2:21" ht="12.75">
      <c r="B17" s="13" t="s">
        <v>50</v>
      </c>
      <c r="C17" s="29"/>
      <c r="D17" s="30">
        <f>D11-(D10-D6)</f>
        <v>0.0017584294415165895</v>
      </c>
      <c r="E17" s="30">
        <f>E11-(E10-E6)</f>
        <v>0.002776682951598806</v>
      </c>
      <c r="F17" s="30">
        <f>F11-(F10-F6)</f>
        <v>0.0085329230630285</v>
      </c>
      <c r="G17" s="30">
        <f>G11-(G10-G6)</f>
        <v>0.029584691585115695</v>
      </c>
      <c r="H17" s="30">
        <f>H11-(H10-H6)</f>
        <v>0.041118525822786994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40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3" t="s">
        <v>24</v>
      </c>
      <c r="B21" s="11" t="s">
        <v>4</v>
      </c>
      <c r="J21" s="2"/>
      <c r="K21" s="2"/>
    </row>
    <row r="22" spans="1:11" ht="12.75">
      <c r="A22" t="s">
        <v>48</v>
      </c>
      <c r="B22" s="8" t="s">
        <v>17</v>
      </c>
      <c r="E22" s="4">
        <f>E4</f>
        <v>3187</v>
      </c>
      <c r="F22" s="4">
        <f>F4</f>
        <v>233</v>
      </c>
      <c r="G22" s="4">
        <f>G4</f>
        <v>20</v>
      </c>
      <c r="H22" s="4">
        <f>H4</f>
        <v>1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2954</v>
      </c>
      <c r="G23" s="4">
        <f>F4-G22</f>
        <v>213</v>
      </c>
      <c r="H23" s="4">
        <f>G4-H22</f>
        <v>19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7297.712129447024</v>
      </c>
      <c r="F25" s="4">
        <f>E4*E4/D4</f>
        <v>270.5062586555875</v>
      </c>
      <c r="G25" s="4">
        <f>F4*F4/E4</f>
        <v>17.034515218073423</v>
      </c>
      <c r="H25" s="4">
        <f>G4*G4/F4</f>
        <v>1.7167381974248928</v>
      </c>
      <c r="J25" t="s">
        <v>25</v>
      </c>
      <c r="U25" s="2"/>
    </row>
    <row r="26" spans="2:21" ht="12.75">
      <c r="B26" s="8" t="s">
        <v>19</v>
      </c>
      <c r="E26" s="4">
        <f>D4-E25</f>
        <v>30250.287870552977</v>
      </c>
      <c r="F26" s="4">
        <f>E4-F25</f>
        <v>2916.4937413444127</v>
      </c>
      <c r="G26" s="4">
        <f>F4-G25</f>
        <v>215.9654847819266</v>
      </c>
      <c r="H26" s="4">
        <f>G4-H25</f>
        <v>18.283261802575108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2315.5139462130733</v>
      </c>
      <c r="F28" s="6">
        <f t="shared" si="1"/>
        <v>5.200321224844143</v>
      </c>
      <c r="G28" s="6">
        <f t="shared" si="1"/>
        <v>0.516251849803608</v>
      </c>
      <c r="H28" s="6">
        <f t="shared" si="1"/>
        <v>0.2992381974248927</v>
      </c>
      <c r="L28" s="2"/>
    </row>
    <row r="29" spans="2:13" ht="12.75">
      <c r="B29" s="12" t="s">
        <v>23</v>
      </c>
      <c r="C29" s="5"/>
      <c r="D29" s="5"/>
      <c r="E29" s="6">
        <f t="shared" si="1"/>
        <v>558.6047406719765</v>
      </c>
      <c r="F29" s="6">
        <f t="shared" si="1"/>
        <v>0.48233240428329005</v>
      </c>
      <c r="G29" s="6">
        <f t="shared" si="1"/>
        <v>0.04071993263515296</v>
      </c>
      <c r="H29" s="6">
        <f t="shared" si="1"/>
        <v>0.02809748332628094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2874.11868688505</v>
      </c>
      <c r="F30" s="6">
        <f>F28+F29</f>
        <v>5.682653629127433</v>
      </c>
      <c r="G30" s="6">
        <f>G28+G29</f>
        <v>0.556971782438761</v>
      </c>
      <c r="H30" s="6">
        <f>H28+H29</f>
        <v>0.32733568075117364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0.017133436599556923</v>
      </c>
      <c r="G31" s="7">
        <f>CHIDIST(G30,1)</f>
        <v>0.45548294091418884</v>
      </c>
      <c r="H31" s="7">
        <f>CHIDIST(H30,1)</f>
        <v>0.5672321635363968</v>
      </c>
      <c r="J31" s="2"/>
      <c r="K31" s="2"/>
    </row>
    <row r="32" spans="2:8" ht="12.75">
      <c r="B32" s="24" t="s">
        <v>6</v>
      </c>
      <c r="C32" s="25"/>
      <c r="D32" s="25"/>
      <c r="E32" s="24" t="str">
        <f>IF((E31&lt;0.05),"s","ns")</f>
        <v>s</v>
      </c>
      <c r="F32" s="24" t="str">
        <f>IF((F31&lt;0.05),"s","ns")</f>
        <v>s</v>
      </c>
      <c r="G32" s="24" t="str">
        <f>IF((G31&lt;0.05),"s","ns")</f>
        <v>ns</v>
      </c>
      <c r="H32" s="24" t="str">
        <f>IF((H31&lt;0.05),"s","ns")</f>
        <v>ns</v>
      </c>
    </row>
    <row r="34" spans="1:10" ht="15">
      <c r="A34" s="23" t="s">
        <v>42</v>
      </c>
      <c r="B34" s="8" t="s">
        <v>14</v>
      </c>
      <c r="C34" s="2"/>
      <c r="D34" s="1">
        <f>D4</f>
        <v>37548</v>
      </c>
      <c r="E34" s="1">
        <f>E4</f>
        <v>3187</v>
      </c>
      <c r="F34" s="1">
        <f>F4</f>
        <v>233</v>
      </c>
      <c r="G34" s="1">
        <f>G4</f>
        <v>20</v>
      </c>
      <c r="H34" s="1">
        <f>H4</f>
        <v>1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173.92609887694536</v>
      </c>
      <c r="E35" s="2">
        <f>SQRT(E34*(1-E6))</f>
        <v>54.00457148561048</v>
      </c>
      <c r="F35" s="2">
        <f>SQRT(F34*(1-F6))</f>
        <v>14.695764178222463</v>
      </c>
      <c r="G35" s="2">
        <f>SQRT(G34*(1-G6))</f>
        <v>4.275893099993861</v>
      </c>
      <c r="H35" s="2">
        <f>SQRT(H34*(1-H6))</f>
        <v>0.9746794344808963</v>
      </c>
      <c r="J35" s="15" t="s">
        <v>45</v>
      </c>
    </row>
    <row r="36" spans="1:11" ht="12.75">
      <c r="A36" t="s">
        <v>43</v>
      </c>
      <c r="B36" s="8" t="s">
        <v>9</v>
      </c>
      <c r="C36" s="2"/>
      <c r="D36" s="2">
        <f>(D35*$C$19)/C4</f>
        <v>0.0017645138580723626</v>
      </c>
      <c r="E36" s="2">
        <f>(E35*$C$19)/D4</f>
        <v>0.00281897304593952</v>
      </c>
      <c r="F36" s="2">
        <f>(F35*$C$19)/E4</f>
        <v>0.009037687467445528</v>
      </c>
      <c r="G36" s="2">
        <f>(G35*$C$19)/F4</f>
        <v>0.0359681521041372</v>
      </c>
      <c r="H36" s="2">
        <f>(H35*$C$19)/G4</f>
        <v>0.09551663522025887</v>
      </c>
      <c r="J36" s="16" t="s">
        <v>41</v>
      </c>
      <c r="K36" s="2"/>
    </row>
    <row r="37" spans="2:11" ht="12.75">
      <c r="B37" s="8" t="s">
        <v>3</v>
      </c>
      <c r="D37" s="2">
        <f>D6+D36</f>
        <v>0.19612139383695337</v>
      </c>
      <c r="E37" s="2">
        <f>E6+E36</f>
        <v>0.0876969958434254</v>
      </c>
      <c r="F37" s="2">
        <f>F6+F36</f>
        <v>0.08214719484115121</v>
      </c>
      <c r="G37" s="2">
        <f>G6+G36</f>
        <v>0.12180506197538184</v>
      </c>
      <c r="H37" s="2">
        <f>H6+H36</f>
        <v>0.14551663522025887</v>
      </c>
      <c r="J37" s="16" t="s">
        <v>37</v>
      </c>
      <c r="K37" s="1"/>
    </row>
    <row r="38" spans="2:11" ht="12.75">
      <c r="B38" s="8" t="s">
        <v>1</v>
      </c>
      <c r="C38" s="2"/>
      <c r="D38" s="2">
        <f>D6-D36</f>
        <v>0.19259236612080866</v>
      </c>
      <c r="E38" s="2">
        <f>E6-E36</f>
        <v>0.08205904975154636</v>
      </c>
      <c r="F38" s="2">
        <f>F6-F36</f>
        <v>0.06407181990626015</v>
      </c>
      <c r="G38" s="2">
        <f>G6-G36</f>
        <v>0.04986875776710743</v>
      </c>
      <c r="H38" s="2">
        <f>H6-H36</f>
        <v>-0.045516635220258866</v>
      </c>
      <c r="J38" s="16" t="s">
        <v>38</v>
      </c>
      <c r="K38" s="2"/>
    </row>
    <row r="39" spans="2:11" ht="12.75">
      <c r="B39" s="24" t="s">
        <v>6</v>
      </c>
      <c r="C39" s="24"/>
      <c r="D39" s="24"/>
      <c r="E39" s="24" t="str">
        <f>IF((E19&gt;0),IF((D6&lt;E38),"s+",IF((D6&gt;E37),"s-","ns")),"ns")</f>
        <v>ns</v>
      </c>
      <c r="F39" s="24" t="str">
        <f>IF((F19&gt;0),IF((E6&lt;F38),"s+",IF((E6&gt;F37),"s-","ns")),"ns")</f>
        <v>ns</v>
      </c>
      <c r="G39" s="24" t="str">
        <f>IF((G19&gt;0),IF((F6&lt;G38),"s+",IF((F6&gt;G37),"s-","ns")),"ns")</f>
        <v>ns</v>
      </c>
      <c r="H39" s="24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8"/>
      <c r="D40" s="28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2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/>
      <c r="C43" s="1"/>
      <c r="D43" s="1"/>
      <c r="E43" s="1"/>
      <c r="F43" s="1"/>
      <c r="I43" s="2"/>
    </row>
    <row r="44" spans="1:9" ht="12.75">
      <c r="A44" s="11"/>
      <c r="B44" s="11" t="s">
        <v>35</v>
      </c>
      <c r="D44" s="2"/>
      <c r="E44" s="2"/>
      <c r="F44" s="2"/>
      <c r="I44" s="11"/>
    </row>
    <row r="45" spans="2:6" ht="12.75">
      <c r="B45" s="11" t="s">
        <v>57</v>
      </c>
      <c r="C45" s="2"/>
      <c r="D45" s="1"/>
      <c r="E45" s="1"/>
      <c r="F45" s="1"/>
    </row>
    <row r="46" spans="2:6" ht="12.75">
      <c r="B46" s="11" t="s">
        <v>58</v>
      </c>
      <c r="C46" s="2"/>
      <c r="D46" s="2"/>
      <c r="E46" s="2"/>
      <c r="F46" s="2"/>
    </row>
    <row r="47" spans="2:6" ht="12.75">
      <c r="B47" s="11" t="s">
        <v>59</v>
      </c>
      <c r="C47" s="2"/>
      <c r="D47" s="2"/>
      <c r="E47" s="2"/>
      <c r="F47" s="2"/>
    </row>
    <row r="48" spans="2:6" ht="12.75">
      <c r="B48" s="11" t="s">
        <v>60</v>
      </c>
      <c r="E48" s="2"/>
      <c r="F48" s="2"/>
    </row>
    <row r="49" spans="2:6" ht="12.75">
      <c r="B49" s="11" t="s">
        <v>61</v>
      </c>
      <c r="C49" s="2"/>
      <c r="D49" s="2"/>
      <c r="E49" s="2"/>
      <c r="F49" s="2"/>
    </row>
    <row r="50" ht="12.75">
      <c r="B50" s="11"/>
    </row>
    <row r="51" ht="12.75">
      <c r="B51" s="11" t="s">
        <v>36</v>
      </c>
    </row>
    <row r="52" ht="12.75">
      <c r="B52" s="11" t="s">
        <v>54</v>
      </c>
    </row>
    <row r="53" ht="12.75">
      <c r="B53" s="11"/>
    </row>
    <row r="54" ht="12.75">
      <c r="B54" s="8" t="s">
        <v>56</v>
      </c>
    </row>
    <row r="55" ht="12.75">
      <c r="B55" s="11" t="s">
        <v>64</v>
      </c>
    </row>
    <row r="56" ht="12.75">
      <c r="B56" s="11" t="s">
        <v>63</v>
      </c>
    </row>
    <row r="58" ht="15.75">
      <c r="B58" s="22" t="s">
        <v>53</v>
      </c>
    </row>
    <row r="59" ht="12.75">
      <c r="B59" s="11" t="s">
        <v>55</v>
      </c>
    </row>
    <row r="62" ht="12.75">
      <c r="B62" s="11"/>
    </row>
    <row r="69" spans="10:11" ht="12.75">
      <c r="J69" s="2"/>
      <c r="K6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