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5" yWindow="65521" windowWidth="12600" windowHeight="13215" activeTab="0"/>
  </bookViews>
  <sheets>
    <sheet name="very" sheetId="1" r:id="rId1"/>
  </sheets>
  <definedNames/>
  <calcPr fullCalcOnLoad="1"/>
</workbook>
</file>

<file path=xl/sharedStrings.xml><?xml version="1.0" encoding="utf-8"?>
<sst xmlns="http://schemas.openxmlformats.org/spreadsheetml/2006/main" count="117" uniqueCount="28">
  <si>
    <t xml:space="preserve"> ice-gb</t>
  </si>
  <si>
    <t xml:space="preserve"> llc</t>
  </si>
  <si>
    <t>alt set</t>
  </si>
  <si>
    <t>very</t>
  </si>
  <si>
    <t>ns</t>
  </si>
  <si>
    <t>TOTAL</t>
  </si>
  <si>
    <t>share</t>
  </si>
  <si>
    <t>choice</t>
  </si>
  <si>
    <t>baseline</t>
  </si>
  <si>
    <t>{very, exact, precise} + N</t>
  </si>
  <si>
    <t>ADJ+N</t>
  </si>
  <si>
    <t>very + N</t>
  </si>
  <si>
    <t>very + ADV</t>
  </si>
  <si>
    <t>very + ADJ</t>
  </si>
  <si>
    <t>very + ADJ / very + ADV is significant</t>
  </si>
  <si>
    <t>ADV+ADV</t>
  </si>
  <si>
    <t>ADV+ADJ</t>
  </si>
  <si>
    <t>p</t>
  </si>
  <si>
    <t>z(crit)</t>
  </si>
  <si>
    <t>z2/n</t>
  </si>
  <si>
    <t>p'</t>
  </si>
  <si>
    <t>e'</t>
  </si>
  <si>
    <t>Y-</t>
  </si>
  <si>
    <t>Y+</t>
  </si>
  <si>
    <t>w-</t>
  </si>
  <si>
    <t>w+</t>
  </si>
  <si>
    <t>NW</t>
  </si>
  <si>
    <t>ADV(inten)+ADV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</si>
</sst>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0"/>
    <numFmt numFmtId="165" formatCode="#,##0.0"/>
    <numFmt numFmtId="166" formatCode="0.0000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6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very!$D$2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very!$K$3:$K$4</c:f>
                <c:numCache>
                  <c:ptCount val="2"/>
                  <c:pt idx="0">
                    <c:v>0.141766701956765</c:v>
                  </c:pt>
                  <c:pt idx="1">
                    <c:v>0.1586637506518208</c:v>
                  </c:pt>
                </c:numCache>
              </c:numRef>
            </c:plus>
            <c:minus>
              <c:numRef>
                <c:f>very!$J$3:$J$4</c:f>
                <c:numCache>
                  <c:ptCount val="2"/>
                  <c:pt idx="0">
                    <c:v>0.17020491014829542</c:v>
                  </c:pt>
                  <c:pt idx="1">
                    <c:v>0.17883161176657164</c:v>
                  </c:pt>
                </c:numCache>
              </c:numRef>
            </c:minus>
            <c:noEndCap val="0"/>
          </c:errBars>
          <c:cat>
            <c:strRef>
              <c:f>very!$A$3:$A$4</c:f>
              <c:strCache/>
            </c:strRef>
          </c:cat>
          <c:val>
            <c:numRef>
              <c:f>very!$D$3:$D$4</c:f>
              <c:numCache/>
            </c:numRef>
          </c:val>
          <c:smooth val="0"/>
        </c:ser>
        <c:marker val="1"/>
        <c:axId val="42739633"/>
        <c:axId val="49112378"/>
      </c:lineChart>
      <c:catAx>
        <c:axId val="42739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12378"/>
        <c:crosses val="autoZero"/>
        <c:auto val="1"/>
        <c:lblOffset val="100"/>
        <c:noMultiLvlLbl val="0"/>
      </c:catAx>
      <c:valAx>
        <c:axId val="4911237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427396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very!$G$16</c:f>
              <c:strCache>
                <c:ptCount val="1"/>
                <c:pt idx="0">
                  <c:v>very + ADV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very!$N$18:$N$19</c:f>
                <c:numCache>
                  <c:ptCount val="2"/>
                  <c:pt idx="0">
                    <c:v>0.02202440002944228</c:v>
                  </c:pt>
                  <c:pt idx="1">
                    <c:v>0.023551878375559138</c:v>
                  </c:pt>
                </c:numCache>
              </c:numRef>
            </c:plus>
            <c:minus>
              <c:numRef>
                <c:f>very!$M$18:$M$19</c:f>
                <c:numCache>
                  <c:ptCount val="2"/>
                  <c:pt idx="0">
                    <c:v>0.020936541213599447</c:v>
                  </c:pt>
                  <c:pt idx="1">
                    <c:v>0.02172339335865861</c:v>
                  </c:pt>
                </c:numCache>
              </c:numRef>
            </c:minus>
            <c:noEndCap val="0"/>
          </c:errBars>
          <c:cat>
            <c:strRef>
              <c:f>very!$A$18:$A$19</c:f>
              <c:strCache/>
            </c:strRef>
          </c:cat>
          <c:val>
            <c:numRef>
              <c:f>very!$G$18:$G$19</c:f>
              <c:numCache/>
            </c:numRef>
          </c:val>
          <c:smooth val="0"/>
        </c:ser>
        <c:ser>
          <c:idx val="1"/>
          <c:order val="1"/>
          <c:tx>
            <c:strRef>
              <c:f>very!$G$23</c:f>
              <c:strCache>
                <c:ptCount val="1"/>
                <c:pt idx="0">
                  <c:v>very + 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very!$N$25:$N$26</c:f>
                <c:numCache>
                  <c:ptCount val="2"/>
                  <c:pt idx="0">
                    <c:v>0.006724135222513087</c:v>
                  </c:pt>
                  <c:pt idx="1">
                    <c:v>0.008214888371893804</c:v>
                  </c:pt>
                </c:numCache>
              </c:numRef>
            </c:plus>
            <c:minus>
              <c:numRef>
                <c:f>very!$M$25:$M$26</c:f>
                <c:numCache>
                  <c:ptCount val="2"/>
                  <c:pt idx="0">
                    <c:v>0.004436178189192961</c:v>
                  </c:pt>
                  <c:pt idx="1">
                    <c:v>0.005182650718867074</c:v>
                  </c:pt>
                </c:numCache>
              </c:numRef>
            </c:minus>
            <c:noEndCap val="0"/>
          </c:errBars>
          <c:val>
            <c:numRef>
              <c:f>very!$G$25:$G$26</c:f>
              <c:numCache/>
            </c:numRef>
          </c:val>
          <c:smooth val="0"/>
        </c:ser>
        <c:ser>
          <c:idx val="2"/>
          <c:order val="2"/>
          <c:tx>
            <c:strRef>
              <c:f>very!$G$30</c:f>
              <c:strCache>
                <c:ptCount val="1"/>
                <c:pt idx="0">
                  <c:v>very + ADJ</c:v>
                </c:pt>
              </c:strCache>
            </c:strRef>
          </c:tx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very!$N$32:$N$33</c:f>
                <c:numCache>
                  <c:ptCount val="2"/>
                  <c:pt idx="0">
                    <c:v>0.021280508375915663</c:v>
                  </c:pt>
                  <c:pt idx="1">
                    <c:v>0.022304363571278518</c:v>
                  </c:pt>
                </c:numCache>
              </c:numRef>
            </c:plus>
            <c:minus>
              <c:numRef>
                <c:f>very!$M$32:$M$33</c:f>
                <c:numCache>
                  <c:ptCount val="2"/>
                  <c:pt idx="0">
                    <c:v>0.022307930590878322</c:v>
                  </c:pt>
                  <c:pt idx="1">
                    <c:v>0.024046503462380908</c:v>
                  </c:pt>
                </c:numCache>
              </c:numRef>
            </c:minus>
            <c:noEndCap val="0"/>
          </c:errBars>
          <c:val>
            <c:numRef>
              <c:f>very!$G$32:$G$33</c:f>
              <c:numCache/>
            </c:numRef>
          </c:val>
          <c:smooth val="0"/>
        </c:ser>
        <c:marker val="1"/>
        <c:axId val="39358219"/>
        <c:axId val="18679652"/>
      </c:lineChart>
      <c:catAx>
        <c:axId val="39358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679652"/>
        <c:crosses val="autoZero"/>
        <c:auto val="1"/>
        <c:lblOffset val="100"/>
        <c:noMultiLvlLbl val="0"/>
      </c:catAx>
      <c:valAx>
        <c:axId val="18679652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393582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very!$D$42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very!$K$43:$K$44</c:f>
                <c:numCache>
                  <c:ptCount val="2"/>
                  <c:pt idx="0">
                    <c:v>0.009696130295970842</c:v>
                  </c:pt>
                  <c:pt idx="1">
                    <c:v>0.009138873897522104</c:v>
                  </c:pt>
                </c:numCache>
              </c:numRef>
            </c:plus>
            <c:minus>
              <c:numRef>
                <c:f>very!$J$43:$J$44</c:f>
                <c:numCache>
                  <c:ptCount val="2"/>
                  <c:pt idx="0">
                    <c:v>0.008967672795723428</c:v>
                  </c:pt>
                  <c:pt idx="1">
                    <c:v>0.00819557972424445</c:v>
                  </c:pt>
                </c:numCache>
              </c:numRef>
            </c:minus>
            <c:noEndCap val="0"/>
          </c:errBars>
          <c:cat>
            <c:strRef>
              <c:f>very!$A$43:$A$44</c:f>
              <c:strCache/>
            </c:strRef>
          </c:cat>
          <c:val>
            <c:numRef>
              <c:f>very!$D$43:$D$44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very!$K$51:$K$52</c:f>
                <c:numCache>
                  <c:ptCount val="2"/>
                  <c:pt idx="0">
                    <c:v>0.0145082532274316</c:v>
                  </c:pt>
                  <c:pt idx="1">
                    <c:v>0.011210149898545713</c:v>
                  </c:pt>
                </c:numCache>
              </c:numRef>
            </c:plus>
            <c:minus>
              <c:numRef>
                <c:f>very!$J$51:$J$52</c:f>
                <c:numCache>
                  <c:ptCount val="2"/>
                  <c:pt idx="0">
                    <c:v>0.0135436348243273</c:v>
                  </c:pt>
                  <c:pt idx="1">
                    <c:v>0.010088297350378778</c:v>
                  </c:pt>
                </c:numCache>
              </c:numRef>
            </c:minus>
            <c:noEndCap val="0"/>
          </c:errBars>
          <c:val>
            <c:numRef>
              <c:f>very!$D$51:$D$52</c:f>
              <c:numCache/>
            </c:numRef>
          </c:val>
          <c:smooth val="0"/>
        </c:ser>
        <c:marker val="1"/>
        <c:axId val="33899141"/>
        <c:axId val="36656814"/>
      </c:lineChart>
      <c:catAx>
        <c:axId val="33899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56814"/>
        <c:crosses val="autoZero"/>
        <c:auto val="1"/>
        <c:lblOffset val="100"/>
        <c:noMultiLvlLbl val="0"/>
      </c:catAx>
      <c:valAx>
        <c:axId val="36656814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33899141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333375</xdr:colOff>
      <xdr:row>0</xdr:row>
      <xdr:rowOff>57150</xdr:rowOff>
    </xdr:from>
    <xdr:to>
      <xdr:col>22</xdr:col>
      <xdr:colOff>428625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10334625" y="57150"/>
        <a:ext cx="3752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342900</xdr:colOff>
      <xdr:row>24</xdr:row>
      <xdr:rowOff>38100</xdr:rowOff>
    </xdr:from>
    <xdr:to>
      <xdr:col>22</xdr:col>
      <xdr:colOff>447675</xdr:colOff>
      <xdr:row>48</xdr:row>
      <xdr:rowOff>28575</xdr:rowOff>
    </xdr:to>
    <xdr:graphicFrame>
      <xdr:nvGraphicFramePr>
        <xdr:cNvPr id="2" name="Chart 2"/>
        <xdr:cNvGraphicFramePr/>
      </xdr:nvGraphicFramePr>
      <xdr:xfrm>
        <a:off x="10344150" y="4038600"/>
        <a:ext cx="376237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323850</xdr:colOff>
      <xdr:row>48</xdr:row>
      <xdr:rowOff>114300</xdr:rowOff>
    </xdr:from>
    <xdr:to>
      <xdr:col>22</xdr:col>
      <xdr:colOff>428625</xdr:colOff>
      <xdr:row>72</xdr:row>
      <xdr:rowOff>104775</xdr:rowOff>
    </xdr:to>
    <xdr:graphicFrame>
      <xdr:nvGraphicFramePr>
        <xdr:cNvPr id="3" name="Chart 4"/>
        <xdr:cNvGraphicFramePr/>
      </xdr:nvGraphicFramePr>
      <xdr:xfrm>
        <a:off x="10325100" y="8001000"/>
        <a:ext cx="3762375" cy="3876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B34" sqref="B34"/>
    </sheetView>
  </sheetViews>
  <sheetFormatPr defaultColWidth="9.140625" defaultRowHeight="12.75"/>
  <cols>
    <col min="3" max="3" width="10.28125" style="0" customWidth="1"/>
    <col min="4" max="4" width="11.7109375" style="0" customWidth="1"/>
  </cols>
  <sheetData>
    <row r="1" spans="1:16" ht="15.75">
      <c r="A1" s="2" t="s">
        <v>7</v>
      </c>
      <c r="C1" t="s">
        <v>5</v>
      </c>
      <c r="D1" t="s">
        <v>9</v>
      </c>
      <c r="N1" s="4" t="s">
        <v>17</v>
      </c>
      <c r="O1" s="4">
        <v>0.05</v>
      </c>
      <c r="P1" s="4"/>
    </row>
    <row r="2" spans="1:16" ht="12.75">
      <c r="A2" t="s">
        <v>3</v>
      </c>
      <c r="B2" t="s">
        <v>11</v>
      </c>
      <c r="C2" t="s">
        <v>2</v>
      </c>
      <c r="D2" t="s">
        <v>17</v>
      </c>
      <c r="E2" t="s">
        <v>19</v>
      </c>
      <c r="F2" t="s">
        <v>20</v>
      </c>
      <c r="G2" t="s">
        <v>21</v>
      </c>
      <c r="H2" t="s">
        <v>24</v>
      </c>
      <c r="I2" t="s">
        <v>25</v>
      </c>
      <c r="J2" t="s">
        <v>22</v>
      </c>
      <c r="K2" t="s">
        <v>23</v>
      </c>
      <c r="N2" t="s">
        <v>18</v>
      </c>
      <c r="O2">
        <v>1.96</v>
      </c>
      <c r="P2">
        <f>O2^2</f>
        <v>3.8415999999999997</v>
      </c>
    </row>
    <row r="3" spans="1:11" ht="12.75">
      <c r="A3" t="s">
        <v>1</v>
      </c>
      <c r="B3">
        <v>21</v>
      </c>
      <c r="C3">
        <v>33</v>
      </c>
      <c r="D3" s="3">
        <f>B3/C3</f>
        <v>0.6363636363636364</v>
      </c>
      <c r="E3" s="3">
        <f>$P$2/C3</f>
        <v>0.1164121212121212</v>
      </c>
      <c r="F3" s="3">
        <f>(D3+E3/2)/(1+E3)</f>
        <v>0.6221445322678711</v>
      </c>
      <c r="G3" s="3">
        <f>$O$2*SQRT((D3*(1-D3)+E3/4)/C3)/(1+E3)</f>
        <v>0.15598580605253018</v>
      </c>
      <c r="H3" s="3">
        <f>F3-G3</f>
        <v>0.46615872621534094</v>
      </c>
      <c r="I3" s="3">
        <f>F3+G3</f>
        <v>0.7781303383204013</v>
      </c>
      <c r="J3" s="3">
        <f>D3-H3</f>
        <v>0.17020491014829542</v>
      </c>
      <c r="K3" s="3">
        <f>I3-D3</f>
        <v>0.141766701956765</v>
      </c>
    </row>
    <row r="4" spans="1:11" ht="12.75">
      <c r="A4" t="s">
        <v>0</v>
      </c>
      <c r="B4">
        <v>17</v>
      </c>
      <c r="C4">
        <v>29</v>
      </c>
      <c r="D4" s="3">
        <f>B4/C4</f>
        <v>0.5862068965517241</v>
      </c>
      <c r="E4" s="3">
        <f>$P$2/C4</f>
        <v>0.13246896551724135</v>
      </c>
      <c r="F4" s="3">
        <f>(D4+E4/2)/(1+E4)</f>
        <v>0.5761229659943486</v>
      </c>
      <c r="G4" s="3">
        <f>$O$2*SQRT((D4*(1-D4)+E4/4)/C4)/(1+E4)</f>
        <v>0.1687476812091962</v>
      </c>
      <c r="H4" s="3">
        <f>F4-G4</f>
        <v>0.40737528478515245</v>
      </c>
      <c r="I4" s="3">
        <f>F4+G4</f>
        <v>0.7448706472035449</v>
      </c>
      <c r="J4" s="3">
        <f>D4-H4</f>
        <v>0.17883161176657164</v>
      </c>
      <c r="K4" s="3">
        <f>I4-D4</f>
        <v>0.1586637506518208</v>
      </c>
    </row>
    <row r="5" spans="1:7" ht="12.75">
      <c r="A5" t="s">
        <v>5</v>
      </c>
      <c r="B5">
        <v>38</v>
      </c>
      <c r="C5">
        <v>62</v>
      </c>
      <c r="D5" s="3">
        <f>B5/C5</f>
        <v>0.6129032258064516</v>
      </c>
      <c r="G5" s="3"/>
    </row>
    <row r="6" spans="7:8" ht="12.75">
      <c r="G6" s="3">
        <f>-SQRT(J4^2+K3^2)</f>
        <v>-0.22820723728823336</v>
      </c>
      <c r="H6" s="3">
        <f>SQRT(J3^2+K4^2)</f>
        <v>0.23268841228022613</v>
      </c>
    </row>
    <row r="7" spans="6:8" ht="12.75">
      <c r="F7" t="s">
        <v>26</v>
      </c>
      <c r="G7" s="3">
        <f>D3-D4</f>
        <v>0.050156739811912265</v>
      </c>
      <c r="H7" s="3" t="str">
        <f>IF(G7&lt;G6,"sig+",IF(G7&gt;H6,"sig-","ns"))</f>
        <v>ns</v>
      </c>
    </row>
    <row r="8" spans="1:3" ht="15.75">
      <c r="A8" s="2" t="s">
        <v>8</v>
      </c>
      <c r="C8" t="s">
        <v>5</v>
      </c>
    </row>
    <row r="9" spans="1:11" ht="12.75">
      <c r="A9" t="s">
        <v>3</v>
      </c>
      <c r="B9" t="s">
        <v>11</v>
      </c>
      <c r="C9" t="s">
        <v>10</v>
      </c>
      <c r="D9" t="s">
        <v>17</v>
      </c>
      <c r="E9" t="s">
        <v>19</v>
      </c>
      <c r="F9" t="s">
        <v>20</v>
      </c>
      <c r="G9" t="s">
        <v>21</v>
      </c>
      <c r="H9" t="s">
        <v>24</v>
      </c>
      <c r="I9" t="s">
        <v>25</v>
      </c>
      <c r="J9" t="s">
        <v>22</v>
      </c>
      <c r="K9" t="s">
        <v>23</v>
      </c>
    </row>
    <row r="10" spans="1:11" ht="12.75">
      <c r="A10" t="s">
        <v>1</v>
      </c>
      <c r="B10">
        <v>21</v>
      </c>
      <c r="C10" s="1">
        <v>9784</v>
      </c>
      <c r="D10" s="3">
        <f>B10/C10</f>
        <v>0.0021463614063777594</v>
      </c>
      <c r="E10" s="3">
        <f>P9/C10</f>
        <v>0</v>
      </c>
      <c r="F10" s="3">
        <f>(D10+E10/2)/(1+E10)</f>
        <v>0.0021463614063777594</v>
      </c>
      <c r="G10" s="3">
        <f>$O$2*SQRT((D10*(1-D10)+E10/4)/C10)/(1+E10)</f>
        <v>0.0009170282131992122</v>
      </c>
      <c r="H10" s="3">
        <f>F10-G10</f>
        <v>0.0012293331931785474</v>
      </c>
      <c r="I10" s="3">
        <f>F10+G10</f>
        <v>0.0030633896195769715</v>
      </c>
      <c r="J10" s="3">
        <f>D10-H10</f>
        <v>0.000917028213199212</v>
      </c>
      <c r="K10" s="3">
        <f>I10-D10</f>
        <v>0.000917028213199212</v>
      </c>
    </row>
    <row r="11" spans="1:11" ht="12.75">
      <c r="A11" t="s">
        <v>0</v>
      </c>
      <c r="B11">
        <v>17</v>
      </c>
      <c r="C11" s="1">
        <v>9508</v>
      </c>
      <c r="D11" s="3">
        <f>B11/C11</f>
        <v>0.001787968026924695</v>
      </c>
      <c r="E11" s="3">
        <f>P9/C11</f>
        <v>0</v>
      </c>
      <c r="F11" s="3">
        <f>(D11+E11/2)/(1+E11)</f>
        <v>0.001787968026924695</v>
      </c>
      <c r="G11" s="3">
        <f>$O$2*SQRT((D11*(1-D11)+E11/4)/C11)/(1+E11)</f>
        <v>0.0008491858700671577</v>
      </c>
      <c r="H11" s="3">
        <f>F11-G11</f>
        <v>0.0009387821568575373</v>
      </c>
      <c r="I11" s="3">
        <f>F11+G11</f>
        <v>0.0026371538969918525</v>
      </c>
      <c r="J11" s="3">
        <f>D11-H11</f>
        <v>0.0008491858700671577</v>
      </c>
      <c r="K11" s="3">
        <f>I11-D11</f>
        <v>0.0008491858700671576</v>
      </c>
    </row>
    <row r="12" spans="1:7" ht="12.75">
      <c r="A12" t="s">
        <v>5</v>
      </c>
      <c r="B12">
        <v>38</v>
      </c>
      <c r="C12" s="1">
        <v>19292</v>
      </c>
      <c r="D12" s="3">
        <f>B12/C12</f>
        <v>0.0019697283848227245</v>
      </c>
      <c r="G12" s="3"/>
    </row>
    <row r="13" spans="7:8" ht="12.75">
      <c r="G13" s="3">
        <f>-SQRT(J11^2+K10^2)</f>
        <v>-0.0012498229417501725</v>
      </c>
      <c r="H13" s="3">
        <f>SQRT(J10^2+K11^2)</f>
        <v>0.0012498229417501725</v>
      </c>
    </row>
    <row r="14" spans="6:8" ht="12.75">
      <c r="F14" t="s">
        <v>26</v>
      </c>
      <c r="G14" s="3">
        <f>D10-D11</f>
        <v>0.0003583933794530645</v>
      </c>
      <c r="H14" s="3" t="str">
        <f>IF(G14&lt;G13,"sig+",IF(G14&gt;H13,"sig-","ns"))</f>
        <v>ns</v>
      </c>
    </row>
    <row r="16" spans="1:7" ht="15.75">
      <c r="A16" s="2" t="s">
        <v>6</v>
      </c>
      <c r="G16" t="s">
        <v>12</v>
      </c>
    </row>
    <row r="17" spans="1:14" ht="12.75">
      <c r="A17" t="s">
        <v>3</v>
      </c>
      <c r="B17" t="s">
        <v>11</v>
      </c>
      <c r="C17" t="s">
        <v>12</v>
      </c>
      <c r="D17" t="s">
        <v>13</v>
      </c>
      <c r="E17" t="s">
        <v>5</v>
      </c>
      <c r="G17" t="s">
        <v>17</v>
      </c>
      <c r="H17" t="s">
        <v>19</v>
      </c>
      <c r="I17" t="s">
        <v>20</v>
      </c>
      <c r="J17" t="s">
        <v>21</v>
      </c>
      <c r="K17" t="s">
        <v>24</v>
      </c>
      <c r="L17" t="s">
        <v>25</v>
      </c>
      <c r="M17" t="s">
        <v>22</v>
      </c>
      <c r="N17" t="s">
        <v>23</v>
      </c>
    </row>
    <row r="18" spans="1:14" ht="12.75">
      <c r="A18" t="s">
        <v>1</v>
      </c>
      <c r="B18">
        <v>21</v>
      </c>
      <c r="C18">
        <v>438</v>
      </c>
      <c r="D18" s="1">
        <v>1173</v>
      </c>
      <c r="E18" s="1">
        <f>SUM(B18:D18)</f>
        <v>1632</v>
      </c>
      <c r="G18" s="3">
        <f>C18/E18</f>
        <v>0.26838235294117646</v>
      </c>
      <c r="H18" s="3">
        <f>$P$2/E18</f>
        <v>0.002353921568627451</v>
      </c>
      <c r="I18" s="3">
        <f>(G18+H18/2)/(1+H18)</f>
        <v>0.2689262823490979</v>
      </c>
      <c r="J18" s="3">
        <f>$O$2*SQRT((G18*(1-G18)+H18/4)/E18)/(1+H18)</f>
        <v>0.021480470621520857</v>
      </c>
      <c r="K18" s="3">
        <f>I18-J18</f>
        <v>0.24744581172757701</v>
      </c>
      <c r="L18" s="3">
        <f>I18+J18</f>
        <v>0.29040675297061874</v>
      </c>
      <c r="M18" s="3">
        <f>G18-K18</f>
        <v>0.020936541213599447</v>
      </c>
      <c r="N18" s="3">
        <f>L18-G18</f>
        <v>0.02202440002944228</v>
      </c>
    </row>
    <row r="19" spans="1:14" ht="12.75">
      <c r="A19" t="s">
        <v>0</v>
      </c>
      <c r="B19">
        <v>17</v>
      </c>
      <c r="C19">
        <v>254</v>
      </c>
      <c r="D19">
        <v>957</v>
      </c>
      <c r="E19" s="1">
        <f>SUM(B19:D19)</f>
        <v>1228</v>
      </c>
      <c r="G19" s="3">
        <f>C19/E19</f>
        <v>0.20684039087947884</v>
      </c>
      <c r="H19" s="3">
        <f>$P$2/E19</f>
        <v>0.0031283387622149834</v>
      </c>
      <c r="I19" s="3">
        <f>(G19+H19/2)/(1+H19)</f>
        <v>0.2077546333879291</v>
      </c>
      <c r="J19" s="3">
        <f>$O$2*SQRT((G19*(1-G19)+H19/4)/E19)/(1+H19)</f>
        <v>0.02263763586710887</v>
      </c>
      <c r="K19" s="3">
        <f>I19-J19</f>
        <v>0.18511699752082023</v>
      </c>
      <c r="L19" s="3">
        <f>I19+J19</f>
        <v>0.23039226925503797</v>
      </c>
      <c r="M19" s="3">
        <f>G19-K19</f>
        <v>0.02172339335865861</v>
      </c>
      <c r="N19" s="3">
        <f>L19-G19</f>
        <v>0.023551878375559138</v>
      </c>
    </row>
    <row r="20" spans="1:10" ht="12.75">
      <c r="A20" t="s">
        <v>5</v>
      </c>
      <c r="B20">
        <v>38</v>
      </c>
      <c r="C20">
        <v>692</v>
      </c>
      <c r="D20" s="1">
        <v>2130</v>
      </c>
      <c r="E20" s="1">
        <f>SUM(B20:D20)</f>
        <v>2860</v>
      </c>
      <c r="G20" s="3">
        <f>C20/E20</f>
        <v>0.24195804195804196</v>
      </c>
      <c r="J20" s="3"/>
    </row>
    <row r="21" spans="10:11" ht="12.75">
      <c r="J21" s="3">
        <f>-SQRT(M19^2+N18^2)</f>
        <v>-0.030935093594038312</v>
      </c>
      <c r="K21" s="3">
        <f>SQRT(M18^2+N19^2)</f>
        <v>0.03151237428385678</v>
      </c>
    </row>
    <row r="22" spans="2:11" ht="12.75">
      <c r="B22" s="6">
        <f>$E18*B$20/$E$20</f>
        <v>21.683916083916085</v>
      </c>
      <c r="C22" s="6">
        <f>$E18*C$20/$E$20</f>
        <v>394.87552447552446</v>
      </c>
      <c r="D22" s="6">
        <f>$E18*D$20/$E$20</f>
        <v>1215.4405594405594</v>
      </c>
      <c r="I22" t="s">
        <v>26</v>
      </c>
      <c r="J22" s="3">
        <f>G18-G19</f>
        <v>0.061541962061697625</v>
      </c>
      <c r="K22" s="3" t="str">
        <f>IF(J22&lt;J21,"sig+",IF(J22&gt;K21,"sig-","ns"))</f>
        <v>sig-</v>
      </c>
    </row>
    <row r="23" spans="2:7" ht="12.75">
      <c r="B23" s="6">
        <f>$E19*B$20/$E$20</f>
        <v>16.316083916083915</v>
      </c>
      <c r="C23" s="6">
        <f>$E19*C$20/$E$20</f>
        <v>297.12447552447554</v>
      </c>
      <c r="D23" s="6">
        <f>$E19*D$20/$E$20</f>
        <v>914.5594405594405</v>
      </c>
      <c r="G23" t="s">
        <v>11</v>
      </c>
    </row>
    <row r="24" spans="2:14" ht="12.75">
      <c r="B24" s="5"/>
      <c r="C24" s="5"/>
      <c r="D24" s="5"/>
      <c r="G24" t="s">
        <v>17</v>
      </c>
      <c r="H24" t="s">
        <v>19</v>
      </c>
      <c r="I24" t="s">
        <v>20</v>
      </c>
      <c r="J24" t="s">
        <v>21</v>
      </c>
      <c r="K24" t="s">
        <v>24</v>
      </c>
      <c r="L24" t="s">
        <v>25</v>
      </c>
      <c r="M24" t="s">
        <v>22</v>
      </c>
      <c r="N24" t="s">
        <v>23</v>
      </c>
    </row>
    <row r="25" spans="2:14" ht="12.75">
      <c r="B25" s="5">
        <f>(B18-B22)^2/B22</f>
        <v>0.021570882677693873</v>
      </c>
      <c r="C25" s="5">
        <f>(C18-C22)^2/C22</f>
        <v>4.709637022277285</v>
      </c>
      <c r="D25" s="5">
        <f>(D18-D22)^2/D22</f>
        <v>1.4819326799960544</v>
      </c>
      <c r="G25" s="3">
        <f>B18/E18</f>
        <v>0.012867647058823529</v>
      </c>
      <c r="H25" s="3">
        <f>$P$2/E18</f>
        <v>0.002353921568627451</v>
      </c>
      <c r="I25" s="3">
        <f>(G25+H25/2)/(1+H25)</f>
        <v>0.014011625575483593</v>
      </c>
      <c r="J25" s="3">
        <f>$O$2*SQRT((G25*(1-G25)+H25/4)/E18)/(1+H25)</f>
        <v>0.005580156705853025</v>
      </c>
      <c r="K25" s="3">
        <f>I25-J25</f>
        <v>0.008431468869630568</v>
      </c>
      <c r="L25" s="3">
        <f>I25+J25</f>
        <v>0.019591782281336616</v>
      </c>
      <c r="M25" s="3">
        <f>G25-K25</f>
        <v>0.004436178189192961</v>
      </c>
      <c r="N25" s="3">
        <f>L25-G25</f>
        <v>0.006724135222513087</v>
      </c>
    </row>
    <row r="26" spans="2:14" ht="12.75">
      <c r="B26" s="5">
        <f>(B19-B23)^2/B23</f>
        <v>0.028667492288270688</v>
      </c>
      <c r="C26" s="5">
        <f>(C19-C23)^2/C23</f>
        <v>6.259061580094892</v>
      </c>
      <c r="D26" s="5">
        <f>(D19-D23)^2/D23</f>
        <v>1.9694740502879262</v>
      </c>
      <c r="G26" s="3">
        <f>B19/E19</f>
        <v>0.013843648208469055</v>
      </c>
      <c r="H26" s="3">
        <f>$P$2/E19</f>
        <v>0.0031283387622149834</v>
      </c>
      <c r="I26" s="3">
        <f>(G26+H26/2)/(1+H26)</f>
        <v>0.01535976703498242</v>
      </c>
      <c r="J26" s="3">
        <f>$O$2*SQRT((G26*(1-G26)+H26/4)/E19)/(1+H26)</f>
        <v>0.006698769545380439</v>
      </c>
      <c r="K26" s="3">
        <f>I26-J26</f>
        <v>0.00866099748960198</v>
      </c>
      <c r="L26" s="3">
        <f>I26+J26</f>
        <v>0.02205853658036286</v>
      </c>
      <c r="M26" s="3">
        <f>G26-K26</f>
        <v>0.005182650718867074</v>
      </c>
      <c r="N26" s="3">
        <f>L26-G26</f>
        <v>0.008214888371893804</v>
      </c>
    </row>
    <row r="27" spans="2:10" ht="12.75">
      <c r="B27" s="5">
        <f>SUM(B25:D26)</f>
        <v>14.470343707622122</v>
      </c>
      <c r="C27" s="5"/>
      <c r="D27" s="5"/>
      <c r="G27" s="3">
        <f>B20/E20</f>
        <v>0.013286713286713287</v>
      </c>
      <c r="J27" s="3"/>
    </row>
    <row r="28" spans="2:11" ht="12.75">
      <c r="B28" s="5">
        <f>CHIDIST(B27,2)</f>
        <v>0.0007207834202775822</v>
      </c>
      <c r="C28" s="5" t="s">
        <v>14</v>
      </c>
      <c r="D28" s="5"/>
      <c r="J28" s="3">
        <f>-SQRT(M26^2+N25^2)</f>
        <v>-0.008489632675470388</v>
      </c>
      <c r="K28" s="3">
        <f>SQRT(M25^2+N26^2)</f>
        <v>0.009336169872541275</v>
      </c>
    </row>
    <row r="29" spans="9:11" ht="12.75">
      <c r="I29" t="s">
        <v>26</v>
      </c>
      <c r="J29" s="3">
        <f>G25-G26</f>
        <v>-0.0009760011496455258</v>
      </c>
      <c r="K29" s="3" t="str">
        <f>IF(J29&lt;J28,"sig+",IF(J29&gt;K28,"sig-","ns"))</f>
        <v>ns</v>
      </c>
    </row>
    <row r="30" ht="12.75">
      <c r="G30" t="s">
        <v>13</v>
      </c>
    </row>
    <row r="31" spans="7:14" ht="12.75">
      <c r="G31" t="s">
        <v>17</v>
      </c>
      <c r="H31" t="s">
        <v>19</v>
      </c>
      <c r="I31" t="s">
        <v>20</v>
      </c>
      <c r="J31" t="s">
        <v>21</v>
      </c>
      <c r="K31" t="s">
        <v>24</v>
      </c>
      <c r="L31" t="s">
        <v>25</v>
      </c>
      <c r="M31" t="s">
        <v>22</v>
      </c>
      <c r="N31" t="s">
        <v>23</v>
      </c>
    </row>
    <row r="32" spans="1:14" ht="12.75">
      <c r="A32" t="s">
        <v>3</v>
      </c>
      <c r="B32" t="s">
        <v>13</v>
      </c>
      <c r="C32" t="s">
        <v>16</v>
      </c>
      <c r="G32" s="3">
        <f>D18/E18</f>
        <v>0.71875</v>
      </c>
      <c r="H32" s="3">
        <f>$P$2/E18</f>
        <v>0.002353921568627451</v>
      </c>
      <c r="I32" s="3">
        <f>(G32+H32/2)/(1+H32)</f>
        <v>0.7182362888925187</v>
      </c>
      <c r="J32" s="3">
        <f>$O$2*SQRT((G32*(1-G32)+H32/4)/E18)/(1+H32)</f>
        <v>0.02179421948339703</v>
      </c>
      <c r="K32" s="3">
        <f>I32-J32</f>
        <v>0.6964420694091217</v>
      </c>
      <c r="L32" s="3">
        <f>I32+J32</f>
        <v>0.7400305083759157</v>
      </c>
      <c r="M32" s="3">
        <f>G32-K32</f>
        <v>0.022307930590878322</v>
      </c>
      <c r="N32" s="3">
        <f>L32-G32</f>
        <v>0.021280508375915663</v>
      </c>
    </row>
    <row r="33" spans="1:14" ht="12.75">
      <c r="A33" t="s">
        <v>1</v>
      </c>
      <c r="B33" s="1">
        <v>1173</v>
      </c>
      <c r="C33">
        <v>1908</v>
      </c>
      <c r="G33" s="3">
        <f>D19/E19</f>
        <v>0.7793159609120521</v>
      </c>
      <c r="H33" s="3">
        <f>$P$2/E19</f>
        <v>0.0031283387622149834</v>
      </c>
      <c r="I33" s="3">
        <f>(G33+H33/2)/(1+H33)</f>
        <v>0.7784448909665009</v>
      </c>
      <c r="J33" s="3">
        <f>$O$2*SQRT((G33*(1-G33)+H33/4)/E19)/(1+H33)</f>
        <v>0.023175433516829724</v>
      </c>
      <c r="K33" s="3">
        <f>I33-J33</f>
        <v>0.7552694574496712</v>
      </c>
      <c r="L33" s="3">
        <f>I33+J33</f>
        <v>0.8016203244833306</v>
      </c>
      <c r="M33" s="3">
        <f>G33-K33</f>
        <v>0.024046503462380908</v>
      </c>
      <c r="N33" s="3">
        <f>L33-G33</f>
        <v>0.022304363571278518</v>
      </c>
    </row>
    <row r="34" spans="1:10" ht="12.75">
      <c r="A34" t="s">
        <v>0</v>
      </c>
      <c r="B34">
        <v>957</v>
      </c>
      <c r="C34">
        <v>1511</v>
      </c>
      <c r="D34" t="s">
        <v>4</v>
      </c>
      <c r="G34" s="3">
        <f>D20/E20</f>
        <v>0.7447552447552448</v>
      </c>
      <c r="J34" s="3"/>
    </row>
    <row r="35" spans="1:11" ht="12.75">
      <c r="A35" t="s">
        <v>5</v>
      </c>
      <c r="B35" s="1">
        <v>2130</v>
      </c>
      <c r="C35">
        <f>SUM(C33:C34)</f>
        <v>3419</v>
      </c>
      <c r="J35" s="3">
        <f>-SQRT(M33^2+N32^2)</f>
        <v>-0.032110658129407964</v>
      </c>
      <c r="K35" s="3">
        <f>SQRT(M32^2+N33^2)</f>
        <v>0.03154565582718516</v>
      </c>
    </row>
    <row r="36" spans="9:11" ht="12.75">
      <c r="I36" t="s">
        <v>26</v>
      </c>
      <c r="J36" s="3">
        <f>G32-G33</f>
        <v>-0.06056596091205213</v>
      </c>
      <c r="K36" s="3" t="str">
        <f>IF(J36&lt;J35,"sig+",IF(J36&gt;K35,"sig-","ns"))</f>
        <v>sig+</v>
      </c>
    </row>
    <row r="41" spans="1:3" ht="12.75">
      <c r="A41" t="s">
        <v>8</v>
      </c>
      <c r="C41" t="s">
        <v>5</v>
      </c>
    </row>
    <row r="42" spans="1:11" ht="12.75">
      <c r="A42" t="s">
        <v>3</v>
      </c>
      <c r="B42" t="s">
        <v>12</v>
      </c>
      <c r="C42" t="s">
        <v>15</v>
      </c>
      <c r="D42" t="s">
        <v>17</v>
      </c>
      <c r="E42" t="s">
        <v>19</v>
      </c>
      <c r="F42" t="s">
        <v>20</v>
      </c>
      <c r="G42" t="s">
        <v>21</v>
      </c>
      <c r="H42" t="s">
        <v>24</v>
      </c>
      <c r="I42" t="s">
        <v>25</v>
      </c>
      <c r="J42" t="s">
        <v>22</v>
      </c>
      <c r="K42" t="s">
        <v>23</v>
      </c>
    </row>
    <row r="43" spans="1:11" ht="12.75">
      <c r="A43" t="s">
        <v>1</v>
      </c>
      <c r="B43">
        <v>438</v>
      </c>
      <c r="C43">
        <v>4159</v>
      </c>
      <c r="D43" s="3">
        <f>B43/C43</f>
        <v>0.1053137773503246</v>
      </c>
      <c r="E43" s="3">
        <f>$P$2/C43</f>
        <v>0.0009236835777831208</v>
      </c>
      <c r="F43" s="3">
        <f>(D43+E43/2)/(1+E43)</f>
        <v>0.10567800610044831</v>
      </c>
      <c r="G43" s="3">
        <f>$O$2*SQRT((D43*(1-D43)+E43/4)/C43)/(1+E43)</f>
        <v>0.009331901545847137</v>
      </c>
      <c r="H43" s="3">
        <f>F43-G43</f>
        <v>0.09634610455460117</v>
      </c>
      <c r="I43" s="3">
        <f>F43+G43</f>
        <v>0.11500990764629544</v>
      </c>
      <c r="J43" s="3">
        <f>D43-H43</f>
        <v>0.008967672795723428</v>
      </c>
      <c r="K43" s="3">
        <f>I43-D43</f>
        <v>0.009696130295970842</v>
      </c>
    </row>
    <row r="44" spans="1:11" ht="12.75">
      <c r="A44" t="s">
        <v>0</v>
      </c>
      <c r="B44">
        <v>254</v>
      </c>
      <c r="C44">
        <v>3473</v>
      </c>
      <c r="D44" s="3">
        <f>B44/C44</f>
        <v>0.07313561762165274</v>
      </c>
      <c r="E44" s="3">
        <f>$P$2/C44</f>
        <v>0.0011061330262021306</v>
      </c>
      <c r="F44" s="3">
        <f>(D44+E44/2)/(1+E44)</f>
        <v>0.07360726470829157</v>
      </c>
      <c r="G44" s="3">
        <f>$O$2*SQRT((D44*(1-D44)+E44/4)/C44)/(1+E44)</f>
        <v>0.008667226810883274</v>
      </c>
      <c r="H44" s="3">
        <f>F44-G44</f>
        <v>0.06494003789740829</v>
      </c>
      <c r="I44" s="3">
        <f>F44+G44</f>
        <v>0.08227449151917485</v>
      </c>
      <c r="J44" s="3">
        <f>D44-H44</f>
        <v>0.00819557972424445</v>
      </c>
      <c r="K44" s="3">
        <f>I44-D44</f>
        <v>0.009138873897522104</v>
      </c>
    </row>
    <row r="45" spans="1:7" ht="12.75">
      <c r="A45" t="s">
        <v>5</v>
      </c>
      <c r="B45">
        <v>692</v>
      </c>
      <c r="C45">
        <f>SUM(C43:C44)</f>
        <v>7632</v>
      </c>
      <c r="D45" s="3">
        <f>B45/C45</f>
        <v>0.09067085953878407</v>
      </c>
      <c r="G45" s="3"/>
    </row>
    <row r="46" spans="7:8" ht="12.75">
      <c r="G46" s="3">
        <f>-SQRT(J44^2+K43^2)</f>
        <v>-0.01269576581907883</v>
      </c>
      <c r="H46" s="3">
        <f>SQRT(J43^2+K44^2)</f>
        <v>0.01280383424939455</v>
      </c>
    </row>
    <row r="47" spans="6:8" ht="12.75">
      <c r="F47" t="s">
        <v>26</v>
      </c>
      <c r="G47" s="3">
        <f>D43-D44</f>
        <v>0.03217815972867186</v>
      </c>
      <c r="H47" s="3" t="str">
        <f>IF(G47&lt;G46,"sig+",IF(G47&gt;H46,"sig-","ns"))</f>
        <v>sig-</v>
      </c>
    </row>
    <row r="48" ht="12.75">
      <c r="G48">
        <f>G47/D43</f>
        <v>0.30554558518617864</v>
      </c>
    </row>
    <row r="49" ht="12.75">
      <c r="C49" t="s">
        <v>5</v>
      </c>
    </row>
    <row r="50" spans="1:11" ht="12.75">
      <c r="A50" t="s">
        <v>3</v>
      </c>
      <c r="B50" t="s">
        <v>12</v>
      </c>
      <c r="C50" t="s">
        <v>27</v>
      </c>
      <c r="D50" t="s">
        <v>17</v>
      </c>
      <c r="E50" t="s">
        <v>19</v>
      </c>
      <c r="F50" t="s">
        <v>20</v>
      </c>
      <c r="G50" t="s">
        <v>21</v>
      </c>
      <c r="H50" t="s">
        <v>24</v>
      </c>
      <c r="I50" t="s">
        <v>25</v>
      </c>
      <c r="J50" t="s">
        <v>22</v>
      </c>
      <c r="K50" t="s">
        <v>23</v>
      </c>
    </row>
    <row r="51" spans="1:11" ht="12.75">
      <c r="A51" t="s">
        <v>1</v>
      </c>
      <c r="B51">
        <v>438</v>
      </c>
      <c r="C51">
        <v>2674</v>
      </c>
      <c r="D51" s="3">
        <f>B51/C51</f>
        <v>0.1637995512341062</v>
      </c>
      <c r="E51" s="3">
        <f>$P$2/C51</f>
        <v>0.0014366492146596858</v>
      </c>
      <c r="F51" s="3">
        <f>(D51+E51/2)/(1+E51)</f>
        <v>0.16428186043565834</v>
      </c>
      <c r="G51" s="3">
        <f>$O$2*SQRT((D51*(1-D51)+E51/4)/C51)/(1+E51)</f>
        <v>0.014025944025879459</v>
      </c>
      <c r="H51" s="3">
        <f>F51-G51</f>
        <v>0.1502559164097789</v>
      </c>
      <c r="I51" s="3">
        <f>F51+G51</f>
        <v>0.1783078044615378</v>
      </c>
      <c r="J51" s="3">
        <f>D51-H51</f>
        <v>0.0135436348243273</v>
      </c>
      <c r="K51" s="3">
        <f>I51-D51</f>
        <v>0.0145082532274316</v>
      </c>
    </row>
    <row r="52" spans="1:11" ht="12.75">
      <c r="A52" t="s">
        <v>0</v>
      </c>
      <c r="B52">
        <v>254</v>
      </c>
      <c r="C52">
        <v>2799</v>
      </c>
      <c r="D52" s="3">
        <f>B52/C52</f>
        <v>0.09074669524830296</v>
      </c>
      <c r="E52" s="3">
        <f>$P$2/C52</f>
        <v>0.0013724901750625223</v>
      </c>
      <c r="F52" s="3">
        <f>(D52+E52/2)/(1+E52)</f>
        <v>0.09130762152238643</v>
      </c>
      <c r="G52" s="3">
        <f>$O$2*SQRT((D52*(1-D52)+E52/4)/C52)/(1+E52)</f>
        <v>0.010649223624462247</v>
      </c>
      <c r="H52" s="3">
        <f>F52-G52</f>
        <v>0.08065839789792419</v>
      </c>
      <c r="I52" s="3">
        <f>F52+G52</f>
        <v>0.10195684514684868</v>
      </c>
      <c r="J52" s="3">
        <f>D52-H52</f>
        <v>0.010088297350378778</v>
      </c>
      <c r="K52" s="3">
        <f>I52-D52</f>
        <v>0.011210149898545713</v>
      </c>
    </row>
    <row r="53" spans="1:7" ht="12.75">
      <c r="A53" t="s">
        <v>5</v>
      </c>
      <c r="B53">
        <v>692</v>
      </c>
      <c r="C53">
        <f>SUM(C51:C52)</f>
        <v>5473</v>
      </c>
      <c r="D53" s="3">
        <f>B53/C53</f>
        <v>0.12643888178329984</v>
      </c>
      <c r="G53" s="3"/>
    </row>
    <row r="54" spans="7:8" ht="12.75">
      <c r="G54" s="3">
        <f>-SQRT(J52^2+K51^2)</f>
        <v>-0.017670969275649224</v>
      </c>
      <c r="H54" s="3">
        <f>SQRT(J51^2+K52^2)</f>
        <v>0.01758116904539046</v>
      </c>
    </row>
    <row r="55" spans="6:8" ht="12.75">
      <c r="F55" t="s">
        <v>26</v>
      </c>
      <c r="G55" s="3">
        <f>D51-D52</f>
        <v>0.07305285598580323</v>
      </c>
      <c r="H55" s="3" t="str">
        <f>IF(G55&lt;G54,"sig+",IF(G55&gt;H54,"sig-","ns"))</f>
        <v>sig-</v>
      </c>
    </row>
    <row r="56" ht="12.75">
      <c r="G56">
        <f>G55/D51</f>
        <v>0.4459893536667531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Wallis</dc:creator>
  <cp:keywords/>
  <dc:description/>
  <cp:lastModifiedBy>Sean Wallis</cp:lastModifiedBy>
  <dcterms:created xsi:type="dcterms:W3CDTF">2013-03-05T08:51:05Z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