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6705" windowHeight="6930" activeTab="0"/>
  </bookViews>
  <sheets>
    <sheet name="trans x mood" sheetId="1" r:id="rId1"/>
    <sheet name="object-decision reanalysis" sheetId="2" r:id="rId2"/>
  </sheets>
  <definedNames/>
  <calcPr fullCalcOnLoad="1"/>
</workbook>
</file>

<file path=xl/sharedStrings.xml><?xml version="1.0" encoding="utf-8"?>
<sst xmlns="http://schemas.openxmlformats.org/spreadsheetml/2006/main" count="78" uniqueCount="42">
  <si>
    <t>TOTAL</t>
  </si>
  <si>
    <t>interrogative</t>
  </si>
  <si>
    <t>imperative</t>
  </si>
  <si>
    <t>subjunctive</t>
  </si>
  <si>
    <t>Transitivity x mood table, ICE-GB R2</t>
  </si>
  <si>
    <t>declarative</t>
  </si>
  <si>
    <t>exclamative</t>
  </si>
  <si>
    <t>p'</t>
  </si>
  <si>
    <t>e'</t>
  </si>
  <si>
    <t>w-</t>
  </si>
  <si>
    <t>w+</t>
  </si>
  <si>
    <t>monotransitive</t>
  </si>
  <si>
    <t>ditransitive</t>
  </si>
  <si>
    <t>dimonotransitive</t>
  </si>
  <si>
    <t>complex transitive</t>
  </si>
  <si>
    <t>transitive</t>
  </si>
  <si>
    <t>intransitive</t>
  </si>
  <si>
    <t>copular</t>
  </si>
  <si>
    <t>unknown</t>
  </si>
  <si>
    <t>montr</t>
  </si>
  <si>
    <t>ditr</t>
  </si>
  <si>
    <t>dimontr</t>
  </si>
  <si>
    <t>cxtr</t>
  </si>
  <si>
    <t>trans</t>
  </si>
  <si>
    <t>intr</t>
  </si>
  <si>
    <t>cop</t>
  </si>
  <si>
    <t>Total</t>
  </si>
  <si>
    <t>p</t>
  </si>
  <si>
    <t>u-</t>
  </si>
  <si>
    <t>u+</t>
  </si>
  <si>
    <t>Wilson interval calculation</t>
  </si>
  <si>
    <t>z</t>
  </si>
  <si>
    <t>z²/n</t>
  </si>
  <si>
    <t>See Section 8.4.2.</t>
  </si>
  <si>
    <t>Expected</t>
  </si>
  <si>
    <t>sig level</t>
  </si>
  <si>
    <r>
      <t>c</t>
    </r>
    <r>
      <rPr>
        <sz val="10"/>
        <rFont val="Arial"/>
        <family val="2"/>
      </rPr>
      <t>²</t>
    </r>
  </si>
  <si>
    <t>Wilson interval</t>
  </si>
  <si>
    <t>All data</t>
  </si>
  <si>
    <t>indirect object</t>
  </si>
  <si>
    <t>no indirect object</t>
  </si>
  <si>
    <t>no data, therefore interval cannot be calculated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</si>
</sst>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</numFmts>
  <fonts count="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525"/>
          <c:w val="0.9752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 x mood'!$B$3</c:f>
              <c:strCache>
                <c:ptCount val="1"/>
                <c:pt idx="0">
                  <c:v>monotransitive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mood'!$B$49:$B$53</c:f>
                <c:numCache>
                  <c:ptCount val="5"/>
                  <c:pt idx="0">
                    <c:v>0.20383005643340496</c:v>
                  </c:pt>
                  <c:pt idx="1">
                    <c:v>0.012572551452656955</c:v>
                  </c:pt>
                  <c:pt idx="2">
                    <c:v>0.059984141793660684</c:v>
                  </c:pt>
                  <c:pt idx="3">
                    <c:v>0.020747287298169104</c:v>
                  </c:pt>
                  <c:pt idx="4">
                    <c:v>0.0026223698411894647</c:v>
                  </c:pt>
                </c:numCache>
              </c:numRef>
            </c:plus>
            <c:minus>
              <c:numRef>
                <c:f>'trans x mood'!$B$43:$B$47</c:f>
                <c:numCache>
                  <c:ptCount val="5"/>
                  <c:pt idx="0">
                    <c:v>0.1353832165156059</c:v>
                  </c:pt>
                  <c:pt idx="1">
                    <c:v>0.012412973211610556</c:v>
                  </c:pt>
                  <c:pt idx="2">
                    <c:v>0.052257268775801</c:v>
                  </c:pt>
                  <c:pt idx="3">
                    <c:v>0.020791599328316035</c:v>
                  </c:pt>
                  <c:pt idx="4">
                    <c:v>0.0026182905903079368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mood'!$B$13:$B$17</c:f>
              <c:numCache/>
            </c:numRef>
          </c:val>
        </c:ser>
        <c:ser>
          <c:idx val="1"/>
          <c:order val="1"/>
          <c:tx>
            <c:strRef>
              <c:f>'trans x mood'!$C$3</c:f>
              <c:strCache>
                <c:ptCount val="1"/>
                <c:pt idx="0">
                  <c:v>ditransitive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mood'!$C$49:$C$53</c:f>
                <c:numCache>
                  <c:ptCount val="5"/>
                  <c:pt idx="0">
                    <c:v>0.1431161198281251</c:v>
                  </c:pt>
                  <c:pt idx="1">
                    <c:v>0.0031933512289661244</c:v>
                  </c:pt>
                  <c:pt idx="2">
                    <c:v>0.02216758928625999</c:v>
                  </c:pt>
                  <c:pt idx="3">
                    <c:v>0.007708435202402077</c:v>
                  </c:pt>
                  <c:pt idx="4">
                    <c:v>0.0005811990216020961</c:v>
                  </c:pt>
                </c:numCache>
              </c:numRef>
            </c:plus>
            <c:minus>
              <c:numRef>
                <c:f>'trans x mood'!$C$43:$C$47</c:f>
                <c:numCache>
                  <c:ptCount val="5"/>
                  <c:pt idx="0">
                    <c:v>0</c:v>
                  </c:pt>
                  <c:pt idx="1">
                    <c:v>0.0025471451474814305</c:v>
                  </c:pt>
                  <c:pt idx="2">
                    <c:v>0.006226562970134899</c:v>
                  </c:pt>
                  <c:pt idx="3">
                    <c:v>0.0060782189354117305</c:v>
                  </c:pt>
                  <c:pt idx="4">
                    <c:v>0.0005537927267192377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mood'!$C$13:$C$17</c:f>
              <c:numCache/>
            </c:numRef>
          </c:val>
        </c:ser>
        <c:ser>
          <c:idx val="2"/>
          <c:order val="2"/>
          <c:tx>
            <c:strRef>
              <c:f>'trans x mood'!$D$3</c:f>
              <c:strCache>
                <c:ptCount val="1"/>
                <c:pt idx="0">
                  <c:v>dimonotransitive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mood'!$D$49:$D$53</c:f>
                <c:numCache>
                  <c:ptCount val="5"/>
                  <c:pt idx="0">
                    <c:v>0.1431161198281251</c:v>
                  </c:pt>
                  <c:pt idx="1">
                    <c:v>0.0017602947567048918</c:v>
                  </c:pt>
                  <c:pt idx="2">
                    <c:v>0.01961407429714442</c:v>
                  </c:pt>
                  <c:pt idx="3">
                    <c:v>0.005308001989996012</c:v>
                  </c:pt>
                  <c:pt idx="4">
                    <c:v>0.0002162715929586857</c:v>
                  </c:pt>
                </c:numCache>
              </c:numRef>
            </c:plus>
            <c:minus>
              <c:numRef>
                <c:f>'trans x mood'!$D$43:$D$47</c:f>
                <c:numCache>
                  <c:ptCount val="5"/>
                  <c:pt idx="0">
                    <c:v>0</c:v>
                  </c:pt>
                  <c:pt idx="1">
                    <c:v>0.0011015054447434218</c:v>
                  </c:pt>
                  <c:pt idx="2">
                    <c:v>0.0035338250437605984</c:v>
                  </c:pt>
                  <c:pt idx="3">
                    <c:v>0.0036202578242182084</c:v>
                  </c:pt>
                  <c:pt idx="4">
                    <c:v>0.00018829557602354115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mood'!$D$13:$D$17</c:f>
              <c:numCache/>
            </c:numRef>
          </c:val>
        </c:ser>
        <c:ser>
          <c:idx val="3"/>
          <c:order val="3"/>
          <c:tx>
            <c:strRef>
              <c:f>'trans x mood'!$E$3</c:f>
              <c:strCache>
                <c:ptCount val="1"/>
                <c:pt idx="0">
                  <c:v>complex transitive</c:v>
                </c:pt>
              </c:strCache>
            </c:strRef>
          </c:tx>
          <c:spPr>
            <a:pattFill prst="narHorz">
              <a:fgClr>
                <a:srgbClr val="00808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mood'!$E$49:$E$53</c:f>
                <c:numCache>
                  <c:ptCount val="5"/>
                  <c:pt idx="0">
                    <c:v>0.1431161198281251</c:v>
                  </c:pt>
                  <c:pt idx="1">
                    <c:v>0.004170563830733498</c:v>
                  </c:pt>
                  <c:pt idx="2">
                    <c:v>0.034268794130429804</c:v>
                  </c:pt>
                  <c:pt idx="3">
                    <c:v>0.010477516974697614</c:v>
                  </c:pt>
                  <c:pt idx="4">
                    <c:v>0.0008838228307939365</c:v>
                  </c:pt>
                </c:numCache>
              </c:numRef>
            </c:plus>
            <c:minus>
              <c:numRef>
                <c:f>'trans x mood'!$E$43:$E$47</c:f>
                <c:numCache>
                  <c:ptCount val="5"/>
                  <c:pt idx="0">
                    <c:v>0</c:v>
                  </c:pt>
                  <c:pt idx="1">
                    <c:v>0.0035380849097689238</c:v>
                  </c:pt>
                  <c:pt idx="2">
                    <c:v>0.019441551312374586</c:v>
                  </c:pt>
                  <c:pt idx="3">
                    <c:v>0.008949918040679496</c:v>
                  </c:pt>
                  <c:pt idx="4">
                    <c:v>0.0008573239924749322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mood'!$E$13:$E$17</c:f>
              <c:numCache/>
            </c:numRef>
          </c:val>
        </c:ser>
        <c:ser>
          <c:idx val="4"/>
          <c:order val="4"/>
          <c:tx>
            <c:strRef>
              <c:f>'trans x mood'!$F$3</c:f>
              <c:strCache>
                <c:ptCount val="1"/>
                <c:pt idx="0">
                  <c:v>transitive</c:v>
                </c:pt>
              </c:strCache>
            </c:strRef>
          </c:tx>
          <c:spPr>
            <a:pattFill prst="dkUp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mood'!$F$49:$F$53</c:f>
                <c:numCache>
                  <c:ptCount val="5"/>
                  <c:pt idx="0">
                    <c:v>0.1431161198281251</c:v>
                  </c:pt>
                  <c:pt idx="1">
                    <c:v>0.0035208081500922046</c:v>
                  </c:pt>
                  <c:pt idx="2">
                    <c:v>0.02428900098077123</c:v>
                  </c:pt>
                  <c:pt idx="3">
                    <c:v>0.009902085418044389</c:v>
                  </c:pt>
                  <c:pt idx="4">
                    <c:v>0.0007049666551185371</c:v>
                  </c:pt>
                </c:numCache>
              </c:numRef>
            </c:plus>
            <c:minus>
              <c:numRef>
                <c:f>'trans x mood'!$F$43:$F$47</c:f>
                <c:numCache>
                  <c:ptCount val="5"/>
                  <c:pt idx="0">
                    <c:v>0</c:v>
                  </c:pt>
                  <c:pt idx="1">
                    <c:v>0.0028787202167635424</c:v>
                  </c:pt>
                  <c:pt idx="2">
                    <c:v>0.008487197601904875</c:v>
                  </c:pt>
                  <c:pt idx="3">
                    <c:v>0.008349609554820885</c:v>
                  </c:pt>
                  <c:pt idx="4">
                    <c:v>0.0006778816998680437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mood'!$F$13:$F$17</c:f>
              <c:numCache/>
            </c:numRef>
          </c:val>
        </c:ser>
        <c:ser>
          <c:idx val="5"/>
          <c:order val="5"/>
          <c:tx>
            <c:strRef>
              <c:f>'trans x mood'!$G$3</c:f>
              <c:strCache>
                <c:ptCount val="1"/>
                <c:pt idx="0">
                  <c:v>intransitive</c:v>
                </c:pt>
              </c:strCache>
            </c:strRef>
          </c:tx>
          <c:spPr>
            <a:pattFill prst="lgConfetti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mood'!$G$49:$G$53</c:f>
                <c:numCache>
                  <c:ptCount val="5"/>
                  <c:pt idx="0">
                    <c:v>0.18100282079078284</c:v>
                  </c:pt>
                  <c:pt idx="1">
                    <c:v>0.011061456315505092</c:v>
                  </c:pt>
                  <c:pt idx="2">
                    <c:v>0.06353793209540659</c:v>
                  </c:pt>
                  <c:pt idx="3">
                    <c:v>0.019606398329572117</c:v>
                  </c:pt>
                  <c:pt idx="4">
                    <c:v>0.0022062731902231236</c:v>
                  </c:pt>
                </c:numCache>
              </c:numRef>
            </c:plus>
            <c:minus>
              <c:numRef>
                <c:f>'trans x mood'!$G$43:$G$47</c:f>
                <c:numCache>
                  <c:ptCount val="5"/>
                  <c:pt idx="0">
                    <c:v>0.06277646093276647</c:v>
                  </c:pt>
                  <c:pt idx="1">
                    <c:v>0.010707638753098991</c:v>
                  </c:pt>
                  <c:pt idx="2">
                    <c:v>0.0591524095717566</c:v>
                  </c:pt>
                  <c:pt idx="3">
                    <c:v>0.01896348519042057</c:v>
                  </c:pt>
                  <c:pt idx="4">
                    <c:v>0.002190626942192214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mood'!$G$13:$G$17</c:f>
              <c:numCache/>
            </c:numRef>
          </c:val>
        </c:ser>
        <c:ser>
          <c:idx val="6"/>
          <c:order val="6"/>
          <c:tx>
            <c:strRef>
              <c:f>'trans x mood'!$H$3</c:f>
              <c:strCache>
                <c:ptCount val="1"/>
                <c:pt idx="0">
                  <c:v>copular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mood'!$H$49:$H$53</c:f>
                <c:numCache>
                  <c:ptCount val="5"/>
                  <c:pt idx="0">
                    <c:v>0.1697278490561206</c:v>
                  </c:pt>
                  <c:pt idx="1">
                    <c:v>0.012152309865087252</c:v>
                  </c:pt>
                  <c:pt idx="2">
                    <c:v>0.061712127761190394</c:v>
                  </c:pt>
                  <c:pt idx="3">
                    <c:v>0.0072737475108772265</c:v>
                  </c:pt>
                  <c:pt idx="4">
                    <c:v>0.002195512749024492</c:v>
                  </c:pt>
                </c:numCache>
              </c:numRef>
            </c:plus>
            <c:minus>
              <c:numRef>
                <c:f>'trans x mood'!$H$43:$H$47</c:f>
                <c:numCache>
                  <c:ptCount val="5"/>
                  <c:pt idx="0">
                    <c:v>0.2008400490187564</c:v>
                  </c:pt>
                  <c:pt idx="1">
                    <c:v>0.011917232241180187</c:v>
                  </c:pt>
                  <c:pt idx="2">
                    <c:v>0.055238261178659376</c:v>
                  </c:pt>
                  <c:pt idx="3">
                    <c:v>0.00563109277928418</c:v>
                  </c:pt>
                  <c:pt idx="4">
                    <c:v>0.0021796968139938533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mood'!$H$13:$H$17</c:f>
              <c:numCache/>
            </c:numRef>
          </c:val>
        </c:ser>
        <c:ser>
          <c:idx val="7"/>
          <c:order val="7"/>
          <c:tx>
            <c:strRef>
              <c:f>'trans x mood'!$I$3</c:f>
              <c:strCache>
                <c:ptCount val="1"/>
                <c:pt idx="0">
                  <c:v>unknown</c:v>
                </c:pt>
              </c:strCache>
            </c:strRef>
          </c:tx>
          <c:spPr>
            <a:pattFill prst="dash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mood'!$I$49:$I$53</c:f>
                <c:numCache>
                  <c:ptCount val="5"/>
                  <c:pt idx="0">
                    <c:v>0.16643281253249861</c:v>
                  </c:pt>
                  <c:pt idx="1">
                    <c:v>0.003034231703262046</c:v>
                  </c:pt>
                  <c:pt idx="2">
                    <c:v>0.01961407429714442</c:v>
                  </c:pt>
                  <c:pt idx="3">
                    <c:v>0.0028207983982495386</c:v>
                  </c:pt>
                  <c:pt idx="4">
                    <c:v>0.0014088114169951843</c:v>
                  </c:pt>
                </c:numCache>
              </c:numRef>
            </c:plus>
            <c:minus>
              <c:numRef>
                <c:f>'trans x mood'!$I$43:$I$47</c:f>
                <c:numCache>
                  <c:ptCount val="5"/>
                  <c:pt idx="0">
                    <c:v>0.035761572689427853</c:v>
                  </c:pt>
                  <c:pt idx="1">
                    <c:v>0.0023861953337080046</c:v>
                  </c:pt>
                  <c:pt idx="2">
                    <c:v>0.0035338250437605984</c:v>
                  </c:pt>
                  <c:pt idx="3">
                    <c:v>0.001100403262889668</c:v>
                  </c:pt>
                  <c:pt idx="4">
                    <c:v>0.0013849734675707576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mood'!$I$13:$I$17</c:f>
              <c:numCache/>
            </c:numRef>
          </c:val>
        </c:ser>
        <c:axId val="25273399"/>
        <c:axId val="26134000"/>
      </c:bar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  <c:max val="0.8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5273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5"/>
          <c:y val="0.00625"/>
          <c:w val="0.5625"/>
          <c:h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925"/>
          <c:w val="0.97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no indirect object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'object-decision reanalysis'!$N$29:$N$33</c:f>
                <c:numCache>
                  <c:ptCount val="5"/>
                  <c:pt idx="0">
                    <c:v>0.17852061865063984</c:v>
                  </c:pt>
                  <c:pt idx="1">
                    <c:v>0.015834868484844167</c:v>
                  </c:pt>
                  <c:pt idx="2">
                    <c:v>0.08110352977031687</c:v>
                  </c:pt>
                  <c:pt idx="3">
                    <c:v>0.021925047019319854</c:v>
                  </c:pt>
                  <c:pt idx="4">
                    <c:v>0.003111400046850621</c:v>
                  </c:pt>
                </c:numCache>
              </c:numRef>
            </c:plus>
            <c:minus>
              <c:numRef>
                <c:f>'object-decision reanalysis'!$M$29:$M$33</c:f>
                <c:numCache>
                  <c:ptCount val="5"/>
                  <c:pt idx="0">
                    <c:v>0.3407239555327924</c:v>
                  </c:pt>
                  <c:pt idx="1">
                    <c:v>0.01609352312922363</c:v>
                  </c:pt>
                  <c:pt idx="2">
                    <c:v>0.07688927434245152</c:v>
                  </c:pt>
                  <c:pt idx="3">
                    <c:v>0.02242769461717875</c:v>
                  </c:pt>
                  <c:pt idx="4">
                    <c:v>0.0031251527602540463</c:v>
                  </c:pt>
                </c:numCache>
              </c:numRef>
            </c:minus>
            <c:noEndCap val="0"/>
          </c:errBars>
          <c:cat>
            <c:strRef>
              <c:f>'object-decision reanalysis'!$B$29:$B$33</c:f>
              <c:strCache/>
            </c:strRef>
          </c:cat>
          <c:val>
            <c:numRef>
              <c:f>'object-decision reanalysis'!$G$29:$G$33</c:f>
              <c:numCache/>
            </c:numRef>
          </c:val>
        </c:ser>
        <c:ser>
          <c:idx val="1"/>
          <c:order val="1"/>
          <c:tx>
            <c:v>indirect object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'object-decision reanalysis'!$N$54:$N$58</c:f>
                <c:numCache>
                  <c:ptCount val="5"/>
                  <c:pt idx="0">
                    <c:v>0</c:v>
                  </c:pt>
                  <c:pt idx="1">
                    <c:v>0.06819155915682007</c:v>
                  </c:pt>
                  <c:pt idx="2">
                    <c:v>0.2718412083371827</c:v>
                  </c:pt>
                  <c:pt idx="3">
                    <c:v>0.08449889675169275</c:v>
                  </c:pt>
                  <c:pt idx="4">
                    <c:v>0.013752415365735016</c:v>
                  </c:pt>
                </c:numCache>
              </c:numRef>
            </c:plus>
            <c:minus>
              <c:numRef>
                <c:f>'object-decision reanalysis'!$M$54:$M$58</c:f>
                <c:numCache>
                  <c:ptCount val="5"/>
                  <c:pt idx="0">
                    <c:v>0</c:v>
                  </c:pt>
                  <c:pt idx="1">
                    <c:v>0.0937612346396497</c:v>
                  </c:pt>
                  <c:pt idx="2">
                    <c:v>0.4590065518864116</c:v>
                  </c:pt>
                  <c:pt idx="3">
                    <c:v>0.10248316875454211</c:v>
                  </c:pt>
                  <c:pt idx="4">
                    <c:v>0.015419056609404458</c:v>
                  </c:pt>
                </c:numCache>
              </c:numRef>
            </c:minus>
            <c:noEndCap val="0"/>
          </c:errBars>
          <c:cat>
            <c:strRef>
              <c:f>'object-decision reanalysis'!$B$29:$B$33</c:f>
              <c:strCache/>
            </c:strRef>
          </c:cat>
          <c:val>
            <c:numRef>
              <c:f>'object-decision reanalysis'!$G$54:$G$58</c:f>
              <c:numCache/>
            </c:numRef>
          </c:val>
        </c:ser>
        <c:axId val="33879409"/>
        <c:axId val="36479226"/>
      </c:bar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9226"/>
        <c:crosses val="autoZero"/>
        <c:auto val="1"/>
        <c:lblOffset val="100"/>
        <c:noMultiLvlLbl val="0"/>
      </c:catAx>
      <c:valAx>
        <c:axId val="3647922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879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75"/>
          <c:y val="0.0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19</xdr:row>
      <xdr:rowOff>142875</xdr:rowOff>
    </xdr:from>
    <xdr:to>
      <xdr:col>18</xdr:col>
      <xdr:colOff>28575</xdr:colOff>
      <xdr:row>38</xdr:row>
      <xdr:rowOff>152400</xdr:rowOff>
    </xdr:to>
    <xdr:graphicFrame>
      <xdr:nvGraphicFramePr>
        <xdr:cNvPr id="1" name="Chart 2"/>
        <xdr:cNvGraphicFramePr/>
      </xdr:nvGraphicFramePr>
      <xdr:xfrm>
        <a:off x="6286500" y="3286125"/>
        <a:ext cx="4876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161925</xdr:rowOff>
    </xdr:from>
    <xdr:to>
      <xdr:col>18</xdr:col>
      <xdr:colOff>285750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7353300" y="161925"/>
        <a:ext cx="41433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L9" sqref="L9"/>
    </sheetView>
  </sheetViews>
  <sheetFormatPr defaultColWidth="9.140625" defaultRowHeight="12.75"/>
  <cols>
    <col min="1" max="1" width="11.57421875" style="0" customWidth="1"/>
  </cols>
  <sheetData>
    <row r="1" ht="18">
      <c r="A1" s="6" t="s">
        <v>4</v>
      </c>
    </row>
    <row r="2" ht="12.75">
      <c r="L2" t="s">
        <v>33</v>
      </c>
    </row>
    <row r="3" spans="1:10" ht="12.75">
      <c r="A3" s="3"/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0</v>
      </c>
    </row>
    <row r="4" spans="1:10" ht="12.75">
      <c r="A4" t="s">
        <v>6</v>
      </c>
      <c r="B4" s="1">
        <v>6</v>
      </c>
      <c r="C4" s="1">
        <v>0</v>
      </c>
      <c r="D4" s="1">
        <v>0</v>
      </c>
      <c r="E4" s="1">
        <v>0</v>
      </c>
      <c r="F4" s="1">
        <v>0</v>
      </c>
      <c r="G4" s="1">
        <v>2</v>
      </c>
      <c r="H4" s="1">
        <v>14</v>
      </c>
      <c r="I4" s="1">
        <f>J4-SUM(B4:H4)</f>
        <v>1</v>
      </c>
      <c r="J4">
        <v>23</v>
      </c>
    </row>
    <row r="5" spans="1:10" ht="12.75">
      <c r="A5" t="s">
        <v>1</v>
      </c>
      <c r="B5" s="1">
        <v>2199</v>
      </c>
      <c r="C5" s="1">
        <v>72</v>
      </c>
      <c r="D5" s="1">
        <v>17</v>
      </c>
      <c r="E5" s="1">
        <v>132</v>
      </c>
      <c r="F5" s="1">
        <v>90</v>
      </c>
      <c r="G5" s="1">
        <v>1350</v>
      </c>
      <c r="H5" s="1">
        <v>1869</v>
      </c>
      <c r="I5" s="1">
        <f>J5-SUM(B5:H5)</f>
        <v>64</v>
      </c>
      <c r="J5" s="1">
        <v>5793</v>
      </c>
    </row>
    <row r="6" spans="1:10" ht="12.75">
      <c r="A6" t="s">
        <v>3</v>
      </c>
      <c r="B6" s="1">
        <v>61</v>
      </c>
      <c r="C6" s="1">
        <v>2</v>
      </c>
      <c r="D6" s="1">
        <v>1</v>
      </c>
      <c r="E6" s="1">
        <v>10</v>
      </c>
      <c r="F6" s="1">
        <v>3</v>
      </c>
      <c r="G6" s="1">
        <v>85</v>
      </c>
      <c r="H6" s="1">
        <v>70</v>
      </c>
      <c r="I6" s="1">
        <f>J6-SUM(B6:H6)</f>
        <v>1</v>
      </c>
      <c r="J6" s="1">
        <v>233</v>
      </c>
    </row>
    <row r="7" spans="1:10" ht="12.75">
      <c r="A7" t="s">
        <v>2</v>
      </c>
      <c r="B7" s="1">
        <v>1139</v>
      </c>
      <c r="C7" s="1">
        <v>62</v>
      </c>
      <c r="D7" s="1">
        <v>25</v>
      </c>
      <c r="E7" s="1">
        <v>128</v>
      </c>
      <c r="F7" s="1">
        <v>112</v>
      </c>
      <c r="G7" s="1">
        <v>697</v>
      </c>
      <c r="H7" s="1">
        <v>54</v>
      </c>
      <c r="I7" s="1">
        <f>J7-SUM(B7:H7)</f>
        <v>4</v>
      </c>
      <c r="J7" s="1">
        <v>2221</v>
      </c>
    </row>
    <row r="8" spans="1:10" ht="12.75">
      <c r="A8" t="s">
        <v>5</v>
      </c>
      <c r="B8" s="1">
        <f>B9-SUM(B4:B7)</f>
        <v>58502</v>
      </c>
      <c r="C8" s="1">
        <f aca="true" t="shared" si="0" ref="C8:J8">C9-SUM(C4:C7)</f>
        <v>1589</v>
      </c>
      <c r="D8" s="1">
        <f t="shared" si="0"/>
        <v>199</v>
      </c>
      <c r="E8" s="1">
        <f t="shared" si="0"/>
        <v>3803</v>
      </c>
      <c r="F8" s="1">
        <f t="shared" si="0"/>
        <v>2373</v>
      </c>
      <c r="G8" s="1">
        <f t="shared" si="0"/>
        <v>30281</v>
      </c>
      <c r="H8" s="1">
        <f t="shared" si="0"/>
        <v>29867</v>
      </c>
      <c r="I8" s="1">
        <f t="shared" si="0"/>
        <v>10295</v>
      </c>
      <c r="J8" s="1">
        <f t="shared" si="0"/>
        <v>136909</v>
      </c>
    </row>
    <row r="9" spans="1:10" ht="12.75">
      <c r="A9" s="4" t="s">
        <v>0</v>
      </c>
      <c r="B9" s="5">
        <v>61907</v>
      </c>
      <c r="C9" s="5">
        <v>1725</v>
      </c>
      <c r="D9" s="5">
        <v>242</v>
      </c>
      <c r="E9" s="5">
        <v>4073</v>
      </c>
      <c r="F9" s="5">
        <v>2578</v>
      </c>
      <c r="G9" s="5">
        <v>32415</v>
      </c>
      <c r="H9" s="5">
        <v>31874</v>
      </c>
      <c r="I9" s="5">
        <f>J9-SUM(B9:H9)</f>
        <v>10365</v>
      </c>
      <c r="J9" s="5">
        <v>145179</v>
      </c>
    </row>
    <row r="11" spans="1:12" ht="12.75">
      <c r="A11" t="s">
        <v>30</v>
      </c>
      <c r="J11" t="s">
        <v>31</v>
      </c>
      <c r="K11">
        <f>1.95996</f>
        <v>1.95996</v>
      </c>
      <c r="L11">
        <f>K11^2</f>
        <v>3.8414432015999997</v>
      </c>
    </row>
    <row r="12" spans="1:11" ht="12.75">
      <c r="A12" t="s">
        <v>27</v>
      </c>
      <c r="K12" t="s">
        <v>32</v>
      </c>
    </row>
    <row r="13" spans="1:11" ht="12.75">
      <c r="A13" t="str">
        <f>A4</f>
        <v>exclamative</v>
      </c>
      <c r="B13" s="2">
        <f>B4/$J4</f>
        <v>0.2608695652173913</v>
      </c>
      <c r="C13" s="2">
        <f aca="true" t="shared" si="1" ref="B13:I17">C4/$J4</f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0.08695652173913043</v>
      </c>
      <c r="H13" s="2">
        <f t="shared" si="1"/>
        <v>0.6086956521739131</v>
      </c>
      <c r="I13" s="2">
        <f t="shared" si="1"/>
        <v>0.043478260869565216</v>
      </c>
      <c r="K13">
        <f>$L$11/J4</f>
        <v>0.16701926963478259</v>
      </c>
    </row>
    <row r="14" spans="1:11" ht="12.75">
      <c r="A14" t="str">
        <f>A5</f>
        <v>interrogative</v>
      </c>
      <c r="B14" s="2">
        <f t="shared" si="1"/>
        <v>0.3795960642154324</v>
      </c>
      <c r="C14" s="2">
        <f t="shared" si="1"/>
        <v>0.012428793371310202</v>
      </c>
      <c r="D14" s="2">
        <f t="shared" si="1"/>
        <v>0.0029345762126704645</v>
      </c>
      <c r="E14" s="2">
        <f t="shared" si="1"/>
        <v>0.02278612118073537</v>
      </c>
      <c r="F14" s="2">
        <f t="shared" si="1"/>
        <v>0.015535991714137753</v>
      </c>
      <c r="G14" s="2">
        <f t="shared" si="1"/>
        <v>0.23303987571206627</v>
      </c>
      <c r="H14" s="2">
        <f t="shared" si="1"/>
        <v>0.32263076126359397</v>
      </c>
      <c r="I14" s="2">
        <f t="shared" si="1"/>
        <v>0.011047816330053513</v>
      </c>
      <c r="K14">
        <f>$L$11/J5</f>
        <v>0.0006631181083376488</v>
      </c>
    </row>
    <row r="15" spans="1:11" ht="12.75">
      <c r="A15" t="str">
        <f>A6</f>
        <v>subjunctive</v>
      </c>
      <c r="B15" s="2">
        <f t="shared" si="1"/>
        <v>0.26180257510729615</v>
      </c>
      <c r="C15" s="2">
        <f t="shared" si="1"/>
        <v>0.008583690987124463</v>
      </c>
      <c r="D15" s="2">
        <f t="shared" si="1"/>
        <v>0.004291845493562232</v>
      </c>
      <c r="E15" s="2">
        <f t="shared" si="1"/>
        <v>0.04291845493562232</v>
      </c>
      <c r="F15" s="2">
        <f t="shared" si="1"/>
        <v>0.012875536480686695</v>
      </c>
      <c r="G15" s="2">
        <f t="shared" si="1"/>
        <v>0.3648068669527897</v>
      </c>
      <c r="H15" s="2">
        <f t="shared" si="1"/>
        <v>0.30042918454935624</v>
      </c>
      <c r="I15" s="2">
        <f t="shared" si="1"/>
        <v>0.004291845493562232</v>
      </c>
      <c r="K15">
        <f>$L$11/J6</f>
        <v>0.01648688069356223</v>
      </c>
    </row>
    <row r="16" spans="1:11" ht="12.75">
      <c r="A16" t="str">
        <f>A7</f>
        <v>imperative</v>
      </c>
      <c r="B16" s="2">
        <f t="shared" si="1"/>
        <v>0.5128320576316975</v>
      </c>
      <c r="C16" s="2">
        <f t="shared" si="1"/>
        <v>0.027915353444394417</v>
      </c>
      <c r="D16" s="2">
        <f t="shared" si="1"/>
        <v>0.01125619090499775</v>
      </c>
      <c r="E16" s="2">
        <f t="shared" si="1"/>
        <v>0.05763169743358847</v>
      </c>
      <c r="F16" s="2">
        <f t="shared" si="1"/>
        <v>0.05042773525438991</v>
      </c>
      <c r="G16" s="2">
        <f t="shared" si="1"/>
        <v>0.31382260243133725</v>
      </c>
      <c r="H16" s="2">
        <f t="shared" si="1"/>
        <v>0.024313372354795137</v>
      </c>
      <c r="I16" s="2">
        <f t="shared" si="1"/>
        <v>0.0018009905447996398</v>
      </c>
      <c r="K16">
        <f>$L$11/J7</f>
        <v>0.001729600721116614</v>
      </c>
    </row>
    <row r="17" spans="1:11" ht="12.75">
      <c r="A17" t="str">
        <f>A8</f>
        <v>declarative</v>
      </c>
      <c r="B17" s="2">
        <f t="shared" si="1"/>
        <v>0.42730572862266175</v>
      </c>
      <c r="C17" s="2">
        <f t="shared" si="1"/>
        <v>0.011606249406540111</v>
      </c>
      <c r="D17" s="2">
        <f t="shared" si="1"/>
        <v>0.0014535202214609705</v>
      </c>
      <c r="E17" s="2">
        <f t="shared" si="1"/>
        <v>0.027777574885507892</v>
      </c>
      <c r="F17" s="2">
        <f t="shared" si="1"/>
        <v>0.01733268083179338</v>
      </c>
      <c r="G17" s="2">
        <f t="shared" si="1"/>
        <v>0.2211761096786917</v>
      </c>
      <c r="H17" s="2">
        <f t="shared" si="1"/>
        <v>0.21815220328831558</v>
      </c>
      <c r="I17" s="2">
        <f t="shared" si="1"/>
        <v>0.0751959330650286</v>
      </c>
      <c r="K17">
        <f>$L$11/J8</f>
        <v>2.8058368709142568E-05</v>
      </c>
    </row>
    <row r="18" ht="12.75">
      <c r="A18" t="s">
        <v>7</v>
      </c>
    </row>
    <row r="19" spans="1:9" ht="12.75">
      <c r="A19" t="str">
        <f>A13</f>
        <v>exclamative</v>
      </c>
      <c r="B19">
        <f aca="true" t="shared" si="2" ref="B19:I20">(B13+$K13/2)/(1+$K13)</f>
        <v>0.29509298517629085</v>
      </c>
      <c r="C19">
        <f t="shared" si="2"/>
        <v>0.07155805991406256</v>
      </c>
      <c r="D19">
        <f t="shared" si="2"/>
        <v>0.07155805991406256</v>
      </c>
      <c r="E19">
        <f t="shared" si="2"/>
        <v>0.07155805991406256</v>
      </c>
      <c r="F19">
        <f t="shared" si="2"/>
        <v>0.07155805991406256</v>
      </c>
      <c r="G19">
        <f t="shared" si="2"/>
        <v>0.14606970166813862</v>
      </c>
      <c r="H19">
        <f t="shared" si="2"/>
        <v>0.5931395521925952</v>
      </c>
      <c r="I19">
        <f t="shared" si="2"/>
        <v>0.10881388079110059</v>
      </c>
    </row>
    <row r="20" spans="1:9" ht="12.75">
      <c r="A20" t="str">
        <f>A14</f>
        <v>interrogative</v>
      </c>
      <c r="B20">
        <f t="shared" si="2"/>
        <v>0.3796758533359556</v>
      </c>
      <c r="C20">
        <f t="shared" si="2"/>
        <v>0.012751896412052549</v>
      </c>
      <c r="D20">
        <f t="shared" si="2"/>
        <v>0.0032639708686511997</v>
      </c>
      <c r="E20">
        <f t="shared" si="2"/>
        <v>0.023102360641217658</v>
      </c>
      <c r="F20">
        <f t="shared" si="2"/>
        <v>0.015857035680802083</v>
      </c>
      <c r="G20">
        <f t="shared" si="2"/>
        <v>0.23321678449326932</v>
      </c>
      <c r="H20">
        <f t="shared" si="2"/>
        <v>0.3227483000755475</v>
      </c>
      <c r="I20">
        <f t="shared" si="2"/>
        <v>0.011371834514830533</v>
      </c>
    </row>
    <row r="21" spans="1:9" ht="12.75">
      <c r="A21" t="str">
        <f>A15</f>
        <v>subjunctive</v>
      </c>
      <c r="B21">
        <f aca="true" t="shared" si="3" ref="B21:I21">(B15+$K15/2)/(1+$K15)</f>
        <v>0.265666011616226</v>
      </c>
      <c r="C21">
        <f t="shared" si="3"/>
        <v>0.016554204145187008</v>
      </c>
      <c r="D21">
        <f t="shared" si="3"/>
        <v>0.012331970120254143</v>
      </c>
      <c r="E21">
        <f t="shared" si="3"/>
        <v>0.05033207634464992</v>
      </c>
      <c r="F21">
        <f t="shared" si="3"/>
        <v>0.02077643817011987</v>
      </c>
      <c r="G21">
        <f t="shared" si="3"/>
        <v>0.3669996282146147</v>
      </c>
      <c r="H21">
        <f t="shared" si="3"/>
        <v>0.30366611784062175</v>
      </c>
      <c r="I21">
        <f t="shared" si="3"/>
        <v>0.012331970120254143</v>
      </c>
    </row>
    <row r="22" spans="1:9" ht="12.75">
      <c r="A22" t="str">
        <f>A16</f>
        <v>imperative</v>
      </c>
      <c r="B22">
        <f aca="true" t="shared" si="4" ref="B22:I23">(B16+$K16/2)/(1+$K16)</f>
        <v>0.512809901616624</v>
      </c>
      <c r="C22">
        <f t="shared" si="4"/>
        <v>0.028730461577889593</v>
      </c>
      <c r="D22">
        <f t="shared" si="4"/>
        <v>0.012100062987886651</v>
      </c>
      <c r="E22">
        <f t="shared" si="4"/>
        <v>0.05839549690059753</v>
      </c>
      <c r="F22">
        <f t="shared" si="4"/>
        <v>0.051203973186001665</v>
      </c>
      <c r="G22">
        <f t="shared" si="4"/>
        <v>0.314144059000913</v>
      </c>
      <c r="H22">
        <f t="shared" si="4"/>
        <v>0.02513469972059166</v>
      </c>
      <c r="I22">
        <f t="shared" si="4"/>
        <v>0.0026611881124795752</v>
      </c>
    </row>
    <row r="23" spans="1:9" ht="12.75">
      <c r="A23" t="str">
        <f>A17</f>
        <v>declarative</v>
      </c>
      <c r="B23">
        <f t="shared" si="4"/>
        <v>0.4273077682481025</v>
      </c>
      <c r="C23">
        <f t="shared" si="4"/>
        <v>0.01161995255398154</v>
      </c>
      <c r="D23">
        <f t="shared" si="4"/>
        <v>0.0014675082299285427</v>
      </c>
      <c r="E23">
        <f t="shared" si="4"/>
        <v>0.027790824304667394</v>
      </c>
      <c r="F23">
        <f t="shared" si="4"/>
        <v>0.017346223309418627</v>
      </c>
      <c r="G23">
        <f t="shared" si="4"/>
        <v>0.22118393280270715</v>
      </c>
      <c r="H23">
        <f t="shared" si="4"/>
        <v>0.2181601112558309</v>
      </c>
      <c r="I23">
        <f t="shared" si="4"/>
        <v>0.07520785203974081</v>
      </c>
    </row>
    <row r="24" ht="12.75">
      <c r="A24" t="s">
        <v>8</v>
      </c>
    </row>
    <row r="25" spans="1:9" ht="12.75">
      <c r="A25" t="str">
        <f>A13</f>
        <v>exclamative</v>
      </c>
      <c r="B25">
        <f aca="true" t="shared" si="5" ref="B25:I27">$K$11*SQRT((B13*(1-B13)+$K13/4)/$J4)/(1+$K13)</f>
        <v>0.16960663647450544</v>
      </c>
      <c r="C25">
        <f t="shared" si="5"/>
        <v>0.07155805991406256</v>
      </c>
      <c r="D25">
        <f t="shared" si="5"/>
        <v>0.07155805991406256</v>
      </c>
      <c r="E25">
        <f t="shared" si="5"/>
        <v>0.07155805991406256</v>
      </c>
      <c r="F25">
        <f t="shared" si="5"/>
        <v>0.07155805991406256</v>
      </c>
      <c r="G25">
        <f t="shared" si="5"/>
        <v>0.12188964086177466</v>
      </c>
      <c r="H25">
        <f t="shared" si="5"/>
        <v>0.18528394903743847</v>
      </c>
      <c r="I25">
        <f t="shared" si="5"/>
        <v>0.10109719261096323</v>
      </c>
    </row>
    <row r="26" spans="1:9" ht="12.75">
      <c r="A26" t="str">
        <f>A14</f>
        <v>interrogative</v>
      </c>
      <c r="B26">
        <f t="shared" si="5"/>
        <v>0.012492762332133776</v>
      </c>
      <c r="C26">
        <f t="shared" si="5"/>
        <v>0.002870248188223777</v>
      </c>
      <c r="D26">
        <f t="shared" si="5"/>
        <v>0.001430900100724157</v>
      </c>
      <c r="E26">
        <f t="shared" si="5"/>
        <v>0.0038543243702512096</v>
      </c>
      <c r="F26">
        <f t="shared" si="5"/>
        <v>0.0031997641834278726</v>
      </c>
      <c r="G26">
        <f t="shared" si="5"/>
        <v>0.01088454753430205</v>
      </c>
      <c r="H26">
        <f t="shared" si="5"/>
        <v>0.012034771053133698</v>
      </c>
      <c r="I26">
        <f t="shared" si="5"/>
        <v>0.0027102135184850257</v>
      </c>
    </row>
    <row r="27" spans="1:9" ht="12.75">
      <c r="A27" t="str">
        <f>A15</f>
        <v>subjunctive</v>
      </c>
      <c r="B27">
        <f t="shared" si="5"/>
        <v>0.056120705284730836</v>
      </c>
      <c r="C27">
        <f t="shared" si="5"/>
        <v>0.014197076128197443</v>
      </c>
      <c r="D27">
        <f t="shared" si="5"/>
        <v>0.01157394967045251</v>
      </c>
      <c r="E27">
        <f t="shared" si="5"/>
        <v>0.02685517272140219</v>
      </c>
      <c r="F27">
        <f t="shared" si="5"/>
        <v>0.01638809929133805</v>
      </c>
      <c r="G27">
        <f t="shared" si="5"/>
        <v>0.06134517083358162</v>
      </c>
      <c r="H27">
        <f t="shared" si="5"/>
        <v>0.05847519446992489</v>
      </c>
      <c r="I27">
        <f t="shared" si="5"/>
        <v>0.01157394967045251</v>
      </c>
    </row>
    <row r="28" spans="1:9" ht="12.75">
      <c r="A28" t="str">
        <f>A16</f>
        <v>imperative</v>
      </c>
      <c r="B28">
        <f aca="true" t="shared" si="6" ref="B28:I28">$K$11*SQRT((B16*(1-B16)+$K16/4)/$J7)/(1+$K16)</f>
        <v>0.020769443313242552</v>
      </c>
      <c r="C28">
        <f t="shared" si="6"/>
        <v>0.006893327068906905</v>
      </c>
      <c r="D28">
        <f t="shared" si="6"/>
        <v>0.00446412990710711</v>
      </c>
      <c r="E28">
        <f t="shared" si="6"/>
        <v>0.009713717507688556</v>
      </c>
      <c r="F28">
        <f t="shared" si="6"/>
        <v>0.009125847486432638</v>
      </c>
      <c r="G28">
        <f t="shared" si="6"/>
        <v>0.019284941759996326</v>
      </c>
      <c r="H28">
        <f t="shared" si="6"/>
        <v>0.006452420145080702</v>
      </c>
      <c r="I28">
        <f t="shared" si="6"/>
        <v>0.0019606008305696034</v>
      </c>
    </row>
    <row r="29" spans="1:9" ht="12.75">
      <c r="A29" t="str">
        <f>A17</f>
        <v>declarative</v>
      </c>
      <c r="B29">
        <f aca="true" t="shared" si="7" ref="B29:I29">$K$11*SQRT((B17*(1-B17)+$K17/4)/$J8)/(1+$K17)</f>
        <v>0.0026203302157486947</v>
      </c>
      <c r="C29">
        <f t="shared" si="7"/>
        <v>0.0005674958741606665</v>
      </c>
      <c r="D29">
        <f t="shared" si="7"/>
        <v>0.00020228358449111343</v>
      </c>
      <c r="E29">
        <f t="shared" si="7"/>
        <v>0.0008705734116344344</v>
      </c>
      <c r="F29">
        <f t="shared" si="7"/>
        <v>0.0006914241774932915</v>
      </c>
      <c r="G29">
        <f t="shared" si="7"/>
        <v>0.002198450066207656</v>
      </c>
      <c r="H29">
        <f t="shared" si="7"/>
        <v>0.0021876047815091704</v>
      </c>
      <c r="I29">
        <f t="shared" si="7"/>
        <v>0.001396892442282977</v>
      </c>
    </row>
    <row r="30" ht="12.75">
      <c r="A30" t="s">
        <v>9</v>
      </c>
    </row>
    <row r="31" spans="1:9" ht="12.75">
      <c r="A31" t="str">
        <f>A25</f>
        <v>exclamative</v>
      </c>
      <c r="B31">
        <f aca="true" t="shared" si="8" ref="B31:I33">B19-B25</f>
        <v>0.1254863487017854</v>
      </c>
      <c r="C31">
        <f t="shared" si="8"/>
        <v>0</v>
      </c>
      <c r="D31">
        <f t="shared" si="8"/>
        <v>0</v>
      </c>
      <c r="E31">
        <f t="shared" si="8"/>
        <v>0</v>
      </c>
      <c r="F31">
        <f t="shared" si="8"/>
        <v>0</v>
      </c>
      <c r="G31">
        <f t="shared" si="8"/>
        <v>0.024180060806363965</v>
      </c>
      <c r="H31">
        <f t="shared" si="8"/>
        <v>0.4078556031551567</v>
      </c>
      <c r="I31">
        <f t="shared" si="8"/>
        <v>0.007716688180137363</v>
      </c>
    </row>
    <row r="32" spans="1:9" ht="12.75">
      <c r="A32" t="str">
        <f>A26</f>
        <v>interrogative</v>
      </c>
      <c r="B32">
        <f t="shared" si="8"/>
        <v>0.36718309100382185</v>
      </c>
      <c r="C32">
        <f t="shared" si="8"/>
        <v>0.009881648223828771</v>
      </c>
      <c r="D32">
        <f t="shared" si="8"/>
        <v>0.0018330707679270427</v>
      </c>
      <c r="E32">
        <f t="shared" si="8"/>
        <v>0.019248036270966447</v>
      </c>
      <c r="F32">
        <f t="shared" si="8"/>
        <v>0.01265727149737421</v>
      </c>
      <c r="G32">
        <f t="shared" si="8"/>
        <v>0.22233223695896728</v>
      </c>
      <c r="H32">
        <f t="shared" si="8"/>
        <v>0.3107135290224138</v>
      </c>
      <c r="I32">
        <f t="shared" si="8"/>
        <v>0.008661620996345508</v>
      </c>
    </row>
    <row r="33" spans="1:9" ht="12.75">
      <c r="A33" t="str">
        <f>A27</f>
        <v>subjunctive</v>
      </c>
      <c r="B33">
        <f t="shared" si="8"/>
        <v>0.20954530633149515</v>
      </c>
      <c r="C33">
        <f t="shared" si="8"/>
        <v>0.0023571280169895643</v>
      </c>
      <c r="D33">
        <f t="shared" si="8"/>
        <v>0.0007580204498016333</v>
      </c>
      <c r="E33">
        <f t="shared" si="8"/>
        <v>0.02347690362324773</v>
      </c>
      <c r="F33">
        <f t="shared" si="8"/>
        <v>0.00438833887878182</v>
      </c>
      <c r="G33">
        <f t="shared" si="8"/>
        <v>0.3056544573810331</v>
      </c>
      <c r="H33">
        <f t="shared" si="8"/>
        <v>0.24519092337069687</v>
      </c>
      <c r="I33">
        <f t="shared" si="8"/>
        <v>0.0007580204498016333</v>
      </c>
    </row>
    <row r="34" spans="1:9" ht="12.75">
      <c r="A34" t="str">
        <f>A28</f>
        <v>imperative</v>
      </c>
      <c r="B34">
        <f aca="true" t="shared" si="9" ref="B34:I34">B22-B28</f>
        <v>0.49204045830338144</v>
      </c>
      <c r="C34">
        <f t="shared" si="9"/>
        <v>0.021837134508982687</v>
      </c>
      <c r="D34">
        <f t="shared" si="9"/>
        <v>0.007635933080779541</v>
      </c>
      <c r="E34">
        <f t="shared" si="9"/>
        <v>0.04868177939290898</v>
      </c>
      <c r="F34">
        <f t="shared" si="9"/>
        <v>0.04207812569956903</v>
      </c>
      <c r="G34">
        <f t="shared" si="9"/>
        <v>0.2948591172409167</v>
      </c>
      <c r="H34">
        <f t="shared" si="9"/>
        <v>0.018682279575510958</v>
      </c>
      <c r="I34">
        <f t="shared" si="9"/>
        <v>0.0007005872819099718</v>
      </c>
    </row>
    <row r="35" spans="1:9" ht="12.75">
      <c r="A35" t="str">
        <f>A29</f>
        <v>declarative</v>
      </c>
      <c r="B35">
        <f aca="true" t="shared" si="10" ref="B35:I35">B23-B29</f>
        <v>0.4246874380323538</v>
      </c>
      <c r="C35">
        <f t="shared" si="10"/>
        <v>0.011052456679820874</v>
      </c>
      <c r="D35">
        <f t="shared" si="10"/>
        <v>0.0012652246454374293</v>
      </c>
      <c r="E35">
        <f t="shared" si="10"/>
        <v>0.02692025089303296</v>
      </c>
      <c r="F35">
        <f t="shared" si="10"/>
        <v>0.016654799131925337</v>
      </c>
      <c r="G35">
        <f t="shared" si="10"/>
        <v>0.21898548273649948</v>
      </c>
      <c r="H35">
        <f t="shared" si="10"/>
        <v>0.21597250647432173</v>
      </c>
      <c r="I35">
        <f t="shared" si="10"/>
        <v>0.07381095959745784</v>
      </c>
    </row>
    <row r="36" ht="12.75">
      <c r="A36" t="s">
        <v>10</v>
      </c>
    </row>
    <row r="37" spans="1:9" ht="12.75">
      <c r="A37" t="str">
        <f>A31</f>
        <v>exclamative</v>
      </c>
      <c r="B37">
        <f>B19+B25</f>
        <v>0.46469962165079626</v>
      </c>
      <c r="C37">
        <f aca="true" t="shared" si="11" ref="C37:I37">C19+C25</f>
        <v>0.1431161198281251</v>
      </c>
      <c r="D37">
        <f t="shared" si="11"/>
        <v>0.1431161198281251</v>
      </c>
      <c r="E37">
        <f t="shared" si="11"/>
        <v>0.1431161198281251</v>
      </c>
      <c r="F37">
        <f t="shared" si="11"/>
        <v>0.1431161198281251</v>
      </c>
      <c r="G37">
        <f t="shared" si="11"/>
        <v>0.26795934252991327</v>
      </c>
      <c r="H37">
        <f t="shared" si="11"/>
        <v>0.7784235012300337</v>
      </c>
      <c r="I37">
        <f t="shared" si="11"/>
        <v>0.20991107340206383</v>
      </c>
    </row>
    <row r="38" spans="1:9" ht="12.75">
      <c r="A38" t="str">
        <f>A32</f>
        <v>interrogative</v>
      </c>
      <c r="B38">
        <f>B20+B26</f>
        <v>0.39216861566808936</v>
      </c>
      <c r="C38">
        <f aca="true" t="shared" si="12" ref="C38:I39">C20+C26</f>
        <v>0.015622144600276326</v>
      </c>
      <c r="D38">
        <f t="shared" si="12"/>
        <v>0.004694870969375356</v>
      </c>
      <c r="E38">
        <f t="shared" si="12"/>
        <v>0.02695668501146887</v>
      </c>
      <c r="F38">
        <f t="shared" si="12"/>
        <v>0.019056799864229958</v>
      </c>
      <c r="G38">
        <f t="shared" si="12"/>
        <v>0.24410133202757137</v>
      </c>
      <c r="H38">
        <f t="shared" si="12"/>
        <v>0.3347830711286812</v>
      </c>
      <c r="I38">
        <f t="shared" si="12"/>
        <v>0.014082048033315558</v>
      </c>
    </row>
    <row r="39" spans="1:9" ht="12.75">
      <c r="A39" t="str">
        <f>A33</f>
        <v>subjunctive</v>
      </c>
      <c r="B39">
        <f>B21+B27</f>
        <v>0.32178671690095684</v>
      </c>
      <c r="C39">
        <f t="shared" si="12"/>
        <v>0.030751280273384453</v>
      </c>
      <c r="D39">
        <f t="shared" si="12"/>
        <v>0.02390591979070665</v>
      </c>
      <c r="E39">
        <f t="shared" si="12"/>
        <v>0.07718724906605212</v>
      </c>
      <c r="F39">
        <f t="shared" si="12"/>
        <v>0.037164537461457925</v>
      </c>
      <c r="G39">
        <f t="shared" si="12"/>
        <v>0.4283447990481963</v>
      </c>
      <c r="H39">
        <f t="shared" si="12"/>
        <v>0.36214131231054664</v>
      </c>
      <c r="I39">
        <f t="shared" si="12"/>
        <v>0.02390591979070665</v>
      </c>
    </row>
    <row r="40" spans="1:9" ht="12.75">
      <c r="A40" t="str">
        <f>A34</f>
        <v>imperative</v>
      </c>
      <c r="B40">
        <f aca="true" t="shared" si="13" ref="B40:I40">B22+B28</f>
        <v>0.5335793449298666</v>
      </c>
      <c r="C40">
        <f t="shared" si="13"/>
        <v>0.035623788646796495</v>
      </c>
      <c r="D40">
        <f t="shared" si="13"/>
        <v>0.01656419289499376</v>
      </c>
      <c r="E40">
        <f t="shared" si="13"/>
        <v>0.06810921440828609</v>
      </c>
      <c r="F40">
        <f t="shared" si="13"/>
        <v>0.0603298206724343</v>
      </c>
      <c r="G40">
        <f t="shared" si="13"/>
        <v>0.33342900076090937</v>
      </c>
      <c r="H40">
        <f t="shared" si="13"/>
        <v>0.031587119865672364</v>
      </c>
      <c r="I40">
        <f t="shared" si="13"/>
        <v>0.004621788943049179</v>
      </c>
    </row>
    <row r="41" spans="1:9" ht="12.75">
      <c r="A41" t="str">
        <f>A35</f>
        <v>declarative</v>
      </c>
      <c r="B41">
        <f aca="true" t="shared" si="14" ref="B41:I41">B23+B29</f>
        <v>0.4299280984638512</v>
      </c>
      <c r="C41">
        <f t="shared" si="14"/>
        <v>0.012187448428142207</v>
      </c>
      <c r="D41">
        <f t="shared" si="14"/>
        <v>0.0016697918144196562</v>
      </c>
      <c r="E41">
        <f t="shared" si="14"/>
        <v>0.02866139771630183</v>
      </c>
      <c r="F41">
        <f t="shared" si="14"/>
        <v>0.018037647486911917</v>
      </c>
      <c r="G41">
        <f t="shared" si="14"/>
        <v>0.22338238286891482</v>
      </c>
      <c r="H41">
        <f t="shared" si="14"/>
        <v>0.22034771603734007</v>
      </c>
      <c r="I41">
        <f t="shared" si="14"/>
        <v>0.07660474448202378</v>
      </c>
    </row>
    <row r="42" ht="12.75">
      <c r="A42" t="s">
        <v>28</v>
      </c>
    </row>
    <row r="43" spans="1:9" ht="12.75">
      <c r="A43" t="str">
        <f>A37</f>
        <v>exclamative</v>
      </c>
      <c r="B43" s="2">
        <f>B13-B31</f>
        <v>0.1353832165156059</v>
      </c>
      <c r="C43" s="2">
        <f aca="true" t="shared" si="15" ref="C43:I43">C13-C31</f>
        <v>0</v>
      </c>
      <c r="D43" s="2">
        <f t="shared" si="15"/>
        <v>0</v>
      </c>
      <c r="E43" s="2">
        <f t="shared" si="15"/>
        <v>0</v>
      </c>
      <c r="F43" s="2">
        <f t="shared" si="15"/>
        <v>0</v>
      </c>
      <c r="G43" s="2">
        <f t="shared" si="15"/>
        <v>0.06277646093276647</v>
      </c>
      <c r="H43" s="2">
        <f t="shared" si="15"/>
        <v>0.2008400490187564</v>
      </c>
      <c r="I43" s="2">
        <f t="shared" si="15"/>
        <v>0.035761572689427853</v>
      </c>
    </row>
    <row r="44" spans="1:9" ht="12.75">
      <c r="A44" t="str">
        <f>A38</f>
        <v>interrogative</v>
      </c>
      <c r="B44" s="2">
        <f>B14-B32</f>
        <v>0.012412973211610556</v>
      </c>
      <c r="C44" s="2">
        <f aca="true" t="shared" si="16" ref="C44:I45">C14-C32</f>
        <v>0.0025471451474814305</v>
      </c>
      <c r="D44" s="2">
        <f t="shared" si="16"/>
        <v>0.0011015054447434218</v>
      </c>
      <c r="E44" s="2">
        <f t="shared" si="16"/>
        <v>0.0035380849097689238</v>
      </c>
      <c r="F44" s="2">
        <f t="shared" si="16"/>
        <v>0.0028787202167635424</v>
      </c>
      <c r="G44" s="2">
        <f t="shared" si="16"/>
        <v>0.010707638753098991</v>
      </c>
      <c r="H44" s="2">
        <f t="shared" si="16"/>
        <v>0.011917232241180187</v>
      </c>
      <c r="I44" s="2">
        <f t="shared" si="16"/>
        <v>0.0023861953337080046</v>
      </c>
    </row>
    <row r="45" spans="1:9" ht="12.75">
      <c r="A45" t="str">
        <f>A39</f>
        <v>subjunctive</v>
      </c>
      <c r="B45" s="2">
        <f>B15-B33</f>
        <v>0.052257268775801</v>
      </c>
      <c r="C45" s="2">
        <f t="shared" si="16"/>
        <v>0.006226562970134899</v>
      </c>
      <c r="D45" s="2">
        <f t="shared" si="16"/>
        <v>0.0035338250437605984</v>
      </c>
      <c r="E45" s="2">
        <f t="shared" si="16"/>
        <v>0.019441551312374586</v>
      </c>
      <c r="F45" s="2">
        <f t="shared" si="16"/>
        <v>0.008487197601904875</v>
      </c>
      <c r="G45" s="2">
        <f t="shared" si="16"/>
        <v>0.0591524095717566</v>
      </c>
      <c r="H45" s="2">
        <f t="shared" si="16"/>
        <v>0.055238261178659376</v>
      </c>
      <c r="I45" s="2">
        <f t="shared" si="16"/>
        <v>0.0035338250437605984</v>
      </c>
    </row>
    <row r="46" spans="1:9" ht="12.75">
      <c r="A46" t="str">
        <f>A40</f>
        <v>imperative</v>
      </c>
      <c r="B46" s="2">
        <f aca="true" t="shared" si="17" ref="B46:I46">B16-B34</f>
        <v>0.020791599328316035</v>
      </c>
      <c r="C46" s="2">
        <f t="shared" si="17"/>
        <v>0.0060782189354117305</v>
      </c>
      <c r="D46" s="2">
        <f t="shared" si="17"/>
        <v>0.0036202578242182084</v>
      </c>
      <c r="E46" s="2">
        <f t="shared" si="17"/>
        <v>0.008949918040679496</v>
      </c>
      <c r="F46" s="2">
        <f t="shared" si="17"/>
        <v>0.008349609554820885</v>
      </c>
      <c r="G46" s="2">
        <f t="shared" si="17"/>
        <v>0.01896348519042057</v>
      </c>
      <c r="H46" s="2">
        <f t="shared" si="17"/>
        <v>0.00563109277928418</v>
      </c>
      <c r="I46" s="2">
        <f t="shared" si="17"/>
        <v>0.001100403262889668</v>
      </c>
    </row>
    <row r="47" spans="1:9" ht="12.75">
      <c r="A47" t="str">
        <f>A41</f>
        <v>declarative</v>
      </c>
      <c r="B47" s="2">
        <f aca="true" t="shared" si="18" ref="B47:I47">B17-B35</f>
        <v>0.0026182905903079368</v>
      </c>
      <c r="C47" s="2">
        <f t="shared" si="18"/>
        <v>0.0005537927267192377</v>
      </c>
      <c r="D47" s="2">
        <f t="shared" si="18"/>
        <v>0.00018829557602354115</v>
      </c>
      <c r="E47" s="2">
        <f t="shared" si="18"/>
        <v>0.0008573239924749322</v>
      </c>
      <c r="F47" s="2">
        <f t="shared" si="18"/>
        <v>0.0006778816998680437</v>
      </c>
      <c r="G47" s="2">
        <f t="shared" si="18"/>
        <v>0.002190626942192214</v>
      </c>
      <c r="H47" s="2">
        <f t="shared" si="18"/>
        <v>0.0021796968139938533</v>
      </c>
      <c r="I47" s="2">
        <f t="shared" si="18"/>
        <v>0.0013849734675707576</v>
      </c>
    </row>
    <row r="48" ht="12.75">
      <c r="A48" t="s">
        <v>29</v>
      </c>
    </row>
    <row r="49" spans="1:9" ht="12.75">
      <c r="A49" t="str">
        <f>A43</f>
        <v>exclamative</v>
      </c>
      <c r="B49" s="2">
        <f>B37-B13</f>
        <v>0.20383005643340496</v>
      </c>
      <c r="C49" s="2">
        <f aca="true" t="shared" si="19" ref="C49:I49">C37-C13</f>
        <v>0.1431161198281251</v>
      </c>
      <c r="D49" s="2">
        <f t="shared" si="19"/>
        <v>0.1431161198281251</v>
      </c>
      <c r="E49" s="2">
        <f t="shared" si="19"/>
        <v>0.1431161198281251</v>
      </c>
      <c r="F49" s="2">
        <f t="shared" si="19"/>
        <v>0.1431161198281251</v>
      </c>
      <c r="G49" s="2">
        <f t="shared" si="19"/>
        <v>0.18100282079078284</v>
      </c>
      <c r="H49" s="2">
        <f t="shared" si="19"/>
        <v>0.1697278490561206</v>
      </c>
      <c r="I49" s="2">
        <f t="shared" si="19"/>
        <v>0.16643281253249861</v>
      </c>
    </row>
    <row r="50" spans="1:9" ht="12.75">
      <c r="A50" t="str">
        <f>A44</f>
        <v>interrogative</v>
      </c>
      <c r="B50" s="2">
        <f>B38-B14</f>
        <v>0.012572551452656955</v>
      </c>
      <c r="C50" s="2">
        <f aca="true" t="shared" si="20" ref="C50:I51">C38-C14</f>
        <v>0.0031933512289661244</v>
      </c>
      <c r="D50" s="2">
        <f t="shared" si="20"/>
        <v>0.0017602947567048918</v>
      </c>
      <c r="E50" s="2">
        <f t="shared" si="20"/>
        <v>0.004170563830733498</v>
      </c>
      <c r="F50" s="2">
        <f t="shared" si="20"/>
        <v>0.0035208081500922046</v>
      </c>
      <c r="G50" s="2">
        <f t="shared" si="20"/>
        <v>0.011061456315505092</v>
      </c>
      <c r="H50" s="2">
        <f t="shared" si="20"/>
        <v>0.012152309865087252</v>
      </c>
      <c r="I50" s="2">
        <f t="shared" si="20"/>
        <v>0.003034231703262046</v>
      </c>
    </row>
    <row r="51" spans="1:9" ht="12.75">
      <c r="A51" t="str">
        <f>A45</f>
        <v>subjunctive</v>
      </c>
      <c r="B51" s="2">
        <f>B39-B15</f>
        <v>0.059984141793660684</v>
      </c>
      <c r="C51" s="2">
        <f t="shared" si="20"/>
        <v>0.02216758928625999</v>
      </c>
      <c r="D51" s="2">
        <f t="shared" si="20"/>
        <v>0.01961407429714442</v>
      </c>
      <c r="E51" s="2">
        <f t="shared" si="20"/>
        <v>0.034268794130429804</v>
      </c>
      <c r="F51" s="2">
        <f t="shared" si="20"/>
        <v>0.02428900098077123</v>
      </c>
      <c r="G51" s="2">
        <f t="shared" si="20"/>
        <v>0.06353793209540659</v>
      </c>
      <c r="H51" s="2">
        <f t="shared" si="20"/>
        <v>0.061712127761190394</v>
      </c>
      <c r="I51" s="2">
        <f t="shared" si="20"/>
        <v>0.01961407429714442</v>
      </c>
    </row>
    <row r="52" spans="1:9" ht="12.75">
      <c r="A52" t="str">
        <f>A46</f>
        <v>imperative</v>
      </c>
      <c r="B52" s="2">
        <f aca="true" t="shared" si="21" ref="B52:I52">B40-B16</f>
        <v>0.020747287298169104</v>
      </c>
      <c r="C52" s="2">
        <f t="shared" si="21"/>
        <v>0.007708435202402077</v>
      </c>
      <c r="D52" s="2">
        <f t="shared" si="21"/>
        <v>0.005308001989996012</v>
      </c>
      <c r="E52" s="2">
        <f t="shared" si="21"/>
        <v>0.010477516974697614</v>
      </c>
      <c r="F52" s="2">
        <f t="shared" si="21"/>
        <v>0.009902085418044389</v>
      </c>
      <c r="G52" s="2">
        <f t="shared" si="21"/>
        <v>0.019606398329572117</v>
      </c>
      <c r="H52" s="2">
        <f t="shared" si="21"/>
        <v>0.0072737475108772265</v>
      </c>
      <c r="I52" s="2">
        <f t="shared" si="21"/>
        <v>0.0028207983982495386</v>
      </c>
    </row>
    <row r="53" spans="1:9" ht="12.75">
      <c r="A53" t="str">
        <f>A47</f>
        <v>declarative</v>
      </c>
      <c r="B53" s="2">
        <f aca="true" t="shared" si="22" ref="B53:I53">B41-B17</f>
        <v>0.0026223698411894647</v>
      </c>
      <c r="C53" s="2">
        <f t="shared" si="22"/>
        <v>0.0005811990216020961</v>
      </c>
      <c r="D53" s="2">
        <f t="shared" si="22"/>
        <v>0.0002162715929586857</v>
      </c>
      <c r="E53" s="2">
        <f t="shared" si="22"/>
        <v>0.0008838228307939365</v>
      </c>
      <c r="F53" s="2">
        <f t="shared" si="22"/>
        <v>0.0007049666551185371</v>
      </c>
      <c r="G53" s="2">
        <f t="shared" si="22"/>
        <v>0.0022062731902231236</v>
      </c>
      <c r="H53" s="2">
        <f t="shared" si="22"/>
        <v>0.002195512749024492</v>
      </c>
      <c r="I53" s="2">
        <f t="shared" si="22"/>
        <v>0.0014088114169951843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4"/>
  <sheetViews>
    <sheetView workbookViewId="0" topLeftCell="A1">
      <selection activeCell="J23" sqref="J23"/>
    </sheetView>
  </sheetViews>
  <sheetFormatPr defaultColWidth="9.140625" defaultRowHeight="12.75"/>
  <cols>
    <col min="2" max="2" width="11.8515625" style="0" customWidth="1"/>
    <col min="7" max="7" width="10.00390625" style="0" customWidth="1"/>
  </cols>
  <sheetData>
    <row r="1" ht="15.75">
      <c r="B1" s="9" t="s">
        <v>38</v>
      </c>
    </row>
    <row r="3" spans="2:11" ht="12.75">
      <c r="B3" s="3"/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>
        <v>0</v>
      </c>
      <c r="K3" s="3" t="s">
        <v>26</v>
      </c>
    </row>
    <row r="4" spans="2:11" ht="12.75">
      <c r="B4" t="s">
        <v>6</v>
      </c>
      <c r="C4">
        <v>6</v>
      </c>
      <c r="D4">
        <v>0</v>
      </c>
      <c r="E4">
        <v>0</v>
      </c>
      <c r="F4">
        <v>0</v>
      </c>
      <c r="G4">
        <v>0</v>
      </c>
      <c r="H4">
        <v>2</v>
      </c>
      <c r="I4">
        <v>14</v>
      </c>
      <c r="J4">
        <v>1</v>
      </c>
      <c r="K4">
        <v>23</v>
      </c>
    </row>
    <row r="5" spans="2:11" ht="12.75">
      <c r="B5" t="s">
        <v>1</v>
      </c>
      <c r="C5" s="1">
        <v>2199</v>
      </c>
      <c r="D5">
        <v>72</v>
      </c>
      <c r="E5">
        <v>17</v>
      </c>
      <c r="F5">
        <v>132</v>
      </c>
      <c r="G5">
        <v>90</v>
      </c>
      <c r="H5" s="1">
        <v>1350</v>
      </c>
      <c r="I5" s="1">
        <v>1869</v>
      </c>
      <c r="J5">
        <v>64</v>
      </c>
      <c r="K5" s="1">
        <v>5793</v>
      </c>
    </row>
    <row r="6" spans="2:11" ht="12.75">
      <c r="B6" t="s">
        <v>3</v>
      </c>
      <c r="C6">
        <v>61</v>
      </c>
      <c r="D6">
        <v>2</v>
      </c>
      <c r="E6">
        <v>1</v>
      </c>
      <c r="F6">
        <v>10</v>
      </c>
      <c r="G6">
        <v>3</v>
      </c>
      <c r="H6">
        <v>85</v>
      </c>
      <c r="I6">
        <v>70</v>
      </c>
      <c r="J6">
        <v>1</v>
      </c>
      <c r="K6">
        <v>233</v>
      </c>
    </row>
    <row r="7" spans="2:11" ht="12.75">
      <c r="B7" t="s">
        <v>2</v>
      </c>
      <c r="C7" s="1">
        <v>1139</v>
      </c>
      <c r="D7">
        <v>62</v>
      </c>
      <c r="E7">
        <v>25</v>
      </c>
      <c r="F7">
        <v>128</v>
      </c>
      <c r="G7">
        <v>112</v>
      </c>
      <c r="H7">
        <v>697</v>
      </c>
      <c r="I7">
        <v>54</v>
      </c>
      <c r="J7">
        <v>4</v>
      </c>
      <c r="K7" s="1">
        <v>2221</v>
      </c>
    </row>
    <row r="8" spans="2:11" ht="12.75">
      <c r="B8" t="s">
        <v>5</v>
      </c>
      <c r="C8" s="1">
        <v>58502</v>
      </c>
      <c r="D8" s="1">
        <v>1589</v>
      </c>
      <c r="E8">
        <v>199</v>
      </c>
      <c r="F8" s="1">
        <v>3803</v>
      </c>
      <c r="G8" s="1">
        <v>2373</v>
      </c>
      <c r="H8" s="1">
        <v>30281</v>
      </c>
      <c r="I8" s="1">
        <v>29867</v>
      </c>
      <c r="J8" s="1">
        <v>10295</v>
      </c>
      <c r="K8" s="1">
        <v>136909</v>
      </c>
    </row>
    <row r="9" spans="2:11" ht="12.75">
      <c r="B9" s="4" t="s">
        <v>26</v>
      </c>
      <c r="C9" s="5">
        <v>61907</v>
      </c>
      <c r="D9" s="5">
        <v>1725</v>
      </c>
      <c r="E9" s="4">
        <v>242</v>
      </c>
      <c r="F9" s="5">
        <v>4073</v>
      </c>
      <c r="G9" s="5">
        <v>2578</v>
      </c>
      <c r="H9" s="5">
        <v>32415</v>
      </c>
      <c r="I9" s="5">
        <v>31874</v>
      </c>
      <c r="J9" s="5">
        <v>10365</v>
      </c>
      <c r="K9" s="5">
        <v>145179</v>
      </c>
    </row>
    <row r="11" spans="2:10" ht="12.75">
      <c r="B11" t="s">
        <v>34</v>
      </c>
      <c r="C11">
        <f>$K4*C$9/$K$9</f>
        <v>9.807623692131783</v>
      </c>
      <c r="D11">
        <f aca="true" t="shared" si="0" ref="D11:J11">$K4*D$9/$K$9</f>
        <v>0.27328332610088235</v>
      </c>
      <c r="E11">
        <f t="shared" si="0"/>
        <v>0.03833887821241364</v>
      </c>
      <c r="F11">
        <f t="shared" si="0"/>
        <v>0.6452654998312428</v>
      </c>
      <c r="G11">
        <f t="shared" si="0"/>
        <v>0.4084199505438114</v>
      </c>
      <c r="H11">
        <f t="shared" si="0"/>
        <v>5.135350153947885</v>
      </c>
      <c r="I11">
        <f t="shared" si="0"/>
        <v>5.0496421658779855</v>
      </c>
      <c r="J11">
        <f t="shared" si="0"/>
        <v>1.6420763333539974</v>
      </c>
    </row>
    <row r="12" spans="3:10" ht="12.75">
      <c r="C12">
        <f aca="true" t="shared" si="1" ref="C12:J15">$K5*C$9/$K$9</f>
        <v>2470.241915153018</v>
      </c>
      <c r="D12">
        <f t="shared" si="1"/>
        <v>68.8317525261918</v>
      </c>
      <c r="E12">
        <f t="shared" si="1"/>
        <v>9.65639658628314</v>
      </c>
      <c r="F12">
        <f t="shared" si="1"/>
        <v>162.5227408922778</v>
      </c>
      <c r="G12">
        <f t="shared" si="1"/>
        <v>102.86855536957825</v>
      </c>
      <c r="H12">
        <f t="shared" si="1"/>
        <v>1293.4384105139172</v>
      </c>
      <c r="I12">
        <f t="shared" si="1"/>
        <v>1271.8511768230942</v>
      </c>
      <c r="J12">
        <f t="shared" si="1"/>
        <v>413.58905213563946</v>
      </c>
    </row>
    <row r="13" spans="3:10" ht="12.75">
      <c r="C13">
        <f t="shared" si="1"/>
        <v>99.35549218550892</v>
      </c>
      <c r="D13">
        <f t="shared" si="1"/>
        <v>2.7684789122393734</v>
      </c>
      <c r="E13">
        <f t="shared" si="1"/>
        <v>0.38838950536923383</v>
      </c>
      <c r="F13">
        <f t="shared" si="1"/>
        <v>6.5368200635078075</v>
      </c>
      <c r="G13">
        <f t="shared" si="1"/>
        <v>4.13747167290035</v>
      </c>
      <c r="H13">
        <f t="shared" si="1"/>
        <v>52.02332982042857</v>
      </c>
      <c r="I13">
        <f t="shared" si="1"/>
        <v>51.15507063693785</v>
      </c>
      <c r="J13">
        <f t="shared" si="1"/>
        <v>16.634947203107888</v>
      </c>
    </row>
    <row r="14" spans="3:10" ht="12.75">
      <c r="C14">
        <f t="shared" si="1"/>
        <v>947.0753139228125</v>
      </c>
      <c r="D14">
        <f t="shared" si="1"/>
        <v>26.389663794350422</v>
      </c>
      <c r="E14">
        <f t="shared" si="1"/>
        <v>3.702202109120465</v>
      </c>
      <c r="F14">
        <f t="shared" si="1"/>
        <v>62.31020326631262</v>
      </c>
      <c r="G14">
        <f t="shared" si="1"/>
        <v>39.43916131120892</v>
      </c>
      <c r="H14">
        <f t="shared" si="1"/>
        <v>495.89620399644576</v>
      </c>
      <c r="I14">
        <f t="shared" si="1"/>
        <v>487.61979349630457</v>
      </c>
      <c r="J14">
        <f t="shared" si="1"/>
        <v>158.56745810344472</v>
      </c>
    </row>
    <row r="15" spans="3:10" ht="12.75">
      <c r="C15">
        <f t="shared" si="1"/>
        <v>58380.519655046526</v>
      </c>
      <c r="D15">
        <f t="shared" si="1"/>
        <v>1626.7368214411176</v>
      </c>
      <c r="E15">
        <f t="shared" si="1"/>
        <v>228.21467292101474</v>
      </c>
      <c r="F15">
        <f t="shared" si="1"/>
        <v>3840.9849702780707</v>
      </c>
      <c r="G15">
        <f t="shared" si="1"/>
        <v>2431.1463916957687</v>
      </c>
      <c r="H15">
        <f t="shared" si="1"/>
        <v>30568.50670551526</v>
      </c>
      <c r="I15">
        <f t="shared" si="1"/>
        <v>30058.324316877784</v>
      </c>
      <c r="J15">
        <f t="shared" si="1"/>
        <v>9774.566466224454</v>
      </c>
    </row>
    <row r="17" spans="2:10" ht="12.75">
      <c r="B17" s="8" t="s">
        <v>36</v>
      </c>
      <c r="C17">
        <f>(C4-C11)^2/C11</f>
        <v>1.4782376073945784</v>
      </c>
      <c r="D17">
        <f aca="true" t="shared" si="2" ref="D17:J17">(D4-D11)^2/D11</f>
        <v>0.27328332610088235</v>
      </c>
      <c r="E17">
        <f t="shared" si="2"/>
        <v>0.03833887821241364</v>
      </c>
      <c r="F17">
        <f t="shared" si="2"/>
        <v>0.6452654998312428</v>
      </c>
      <c r="G17">
        <f t="shared" si="2"/>
        <v>0.40841995054381147</v>
      </c>
      <c r="H17">
        <f t="shared" si="2"/>
        <v>1.9142649075844869</v>
      </c>
      <c r="I17">
        <f t="shared" si="2"/>
        <v>15.864273690549856</v>
      </c>
      <c r="J17">
        <f t="shared" si="2"/>
        <v>0.25106142112848934</v>
      </c>
    </row>
    <row r="18" spans="3:10" ht="12.75">
      <c r="C18">
        <f aca="true" t="shared" si="3" ref="C18:J21">(C5-C12)^2/C12</f>
        <v>29.783389264253344</v>
      </c>
      <c r="D18">
        <f t="shared" si="3"/>
        <v>0.14583083659641569</v>
      </c>
      <c r="E18">
        <f t="shared" si="3"/>
        <v>5.584744849290788</v>
      </c>
      <c r="F18">
        <f t="shared" si="3"/>
        <v>5.732352940039504</v>
      </c>
      <c r="G18">
        <f t="shared" si="3"/>
        <v>1.609818634129226</v>
      </c>
      <c r="H18">
        <f t="shared" si="3"/>
        <v>2.473417658843931</v>
      </c>
      <c r="I18">
        <f t="shared" si="3"/>
        <v>280.36827226300727</v>
      </c>
      <c r="J18">
        <f t="shared" si="3"/>
        <v>295.49260248072136</v>
      </c>
    </row>
    <row r="19" spans="3:10" ht="12.75">
      <c r="C19">
        <f t="shared" si="3"/>
        <v>14.806869237241859</v>
      </c>
      <c r="D19">
        <f t="shared" si="3"/>
        <v>0.21331563550864008</v>
      </c>
      <c r="E19">
        <f t="shared" si="3"/>
        <v>0.9631243686331644</v>
      </c>
      <c r="F19">
        <f t="shared" si="3"/>
        <v>1.8347782493627363</v>
      </c>
      <c r="G19">
        <f t="shared" si="3"/>
        <v>0.31271315163923374</v>
      </c>
      <c r="H19">
        <f t="shared" si="3"/>
        <v>20.90332894656832</v>
      </c>
      <c r="I19">
        <f t="shared" si="3"/>
        <v>6.94225143816672</v>
      </c>
      <c r="J19">
        <f t="shared" si="3"/>
        <v>14.695061610913953</v>
      </c>
    </row>
    <row r="20" spans="3:10" ht="12.75">
      <c r="C20">
        <f t="shared" si="3"/>
        <v>38.893512041038235</v>
      </c>
      <c r="D20">
        <f t="shared" si="3"/>
        <v>48.05275484225285</v>
      </c>
      <c r="E20">
        <f t="shared" si="3"/>
        <v>122.52064626166886</v>
      </c>
      <c r="F20">
        <f t="shared" si="3"/>
        <v>69.2526932783432</v>
      </c>
      <c r="G20">
        <f t="shared" si="3"/>
        <v>133.4986631605775</v>
      </c>
      <c r="H20">
        <f t="shared" si="3"/>
        <v>81.554842406757</v>
      </c>
      <c r="I20">
        <f t="shared" si="3"/>
        <v>385.5998624740051</v>
      </c>
      <c r="J20">
        <f t="shared" si="3"/>
        <v>150.66836153086527</v>
      </c>
    </row>
    <row r="21" spans="3:10" ht="12.75">
      <c r="C21">
        <f t="shared" si="3"/>
        <v>0.2527807956697304</v>
      </c>
      <c r="D21">
        <f t="shared" si="3"/>
        <v>0.875413695509284</v>
      </c>
      <c r="E21">
        <f t="shared" si="3"/>
        <v>3.7398871113658316</v>
      </c>
      <c r="F21">
        <f t="shared" si="3"/>
        <v>0.37564790755259275</v>
      </c>
      <c r="G21">
        <f t="shared" si="3"/>
        <v>1.3907031179967098</v>
      </c>
      <c r="H21">
        <f t="shared" si="3"/>
        <v>2.7040936776059583</v>
      </c>
      <c r="I21">
        <f t="shared" si="3"/>
        <v>1.217798897997688</v>
      </c>
      <c r="J21">
        <f t="shared" si="3"/>
        <v>27.70977761663546</v>
      </c>
    </row>
    <row r="23" spans="2:3" ht="12.75">
      <c r="B23" t="s">
        <v>26</v>
      </c>
      <c r="C23">
        <f>SUM(C17:J21)</f>
        <v>1771.042455662103</v>
      </c>
    </row>
    <row r="24" spans="2:7" ht="12.75">
      <c r="B24" t="s">
        <v>35</v>
      </c>
      <c r="C24" s="2">
        <f>CHIDIST(C23,28)</f>
        <v>0</v>
      </c>
      <c r="D24" s="7" t="str">
        <f>IF(C24&lt;0.5,"s","ns")</f>
        <v>s</v>
      </c>
      <c r="F24" t="s">
        <v>31</v>
      </c>
      <c r="G24">
        <v>1.95996</v>
      </c>
    </row>
    <row r="25" ht="12.75">
      <c r="C25" s="2"/>
    </row>
    <row r="26" spans="2:3" ht="15.75">
      <c r="B26" s="9" t="s">
        <v>40</v>
      </c>
      <c r="C26" s="2"/>
    </row>
    <row r="27" ht="12.75">
      <c r="G27" t="s">
        <v>37</v>
      </c>
    </row>
    <row r="28" spans="2:14" ht="12.75">
      <c r="B28" s="3"/>
      <c r="C28" s="3" t="str">
        <f>H3</f>
        <v>intr</v>
      </c>
      <c r="D28" s="3" t="str">
        <f>C3</f>
        <v>montr</v>
      </c>
      <c r="E28" s="3" t="s">
        <v>26</v>
      </c>
      <c r="G28" t="s">
        <v>27</v>
      </c>
      <c r="H28" t="s">
        <v>32</v>
      </c>
      <c r="I28" t="s">
        <v>7</v>
      </c>
      <c r="J28" t="s">
        <v>8</v>
      </c>
      <c r="K28" t="s">
        <v>9</v>
      </c>
      <c r="L28" t="s">
        <v>10</v>
      </c>
      <c r="M28" t="s">
        <v>28</v>
      </c>
      <c r="N28" t="s">
        <v>29</v>
      </c>
    </row>
    <row r="29" spans="2:14" ht="12.75">
      <c r="B29" t="str">
        <f aca="true" t="shared" si="4" ref="B29:B34">B4</f>
        <v>exclamative</v>
      </c>
      <c r="C29">
        <f aca="true" t="shared" si="5" ref="C29:C34">H4</f>
        <v>2</v>
      </c>
      <c r="D29">
        <f aca="true" t="shared" si="6" ref="D29:D34">C4</f>
        <v>6</v>
      </c>
      <c r="E29" s="1">
        <f aca="true" t="shared" si="7" ref="E29:E34">SUM(C29:D29)</f>
        <v>8</v>
      </c>
      <c r="G29">
        <f>D29/E29</f>
        <v>0.75</v>
      </c>
      <c r="H29">
        <f>$G$24^2/E29</f>
        <v>0.48018040019999997</v>
      </c>
      <c r="I29">
        <f>(G29+$H29/2)/(1+$H29)</f>
        <v>0.6688983315589238</v>
      </c>
      <c r="J29">
        <f>$G$24*SQRT((G29*(1-G29)+$H29/4)/E29)/(1+$H29)</f>
        <v>0.25962228709171614</v>
      </c>
      <c r="K29">
        <f>I29-J29</f>
        <v>0.4092760444672076</v>
      </c>
      <c r="L29">
        <f>I29+J29</f>
        <v>0.9285206186506398</v>
      </c>
      <c r="M29">
        <f>G29-K29</f>
        <v>0.3407239555327924</v>
      </c>
      <c r="N29">
        <f>L29-G29</f>
        <v>0.17852061865063984</v>
      </c>
    </row>
    <row r="30" spans="2:14" ht="12.75">
      <c r="B30" t="str">
        <f t="shared" si="4"/>
        <v>interrogative</v>
      </c>
      <c r="C30">
        <f t="shared" si="5"/>
        <v>1350</v>
      </c>
      <c r="D30">
        <f t="shared" si="6"/>
        <v>2199</v>
      </c>
      <c r="E30" s="1">
        <f t="shared" si="7"/>
        <v>3549</v>
      </c>
      <c r="G30">
        <f>D30/E30</f>
        <v>0.6196111580726965</v>
      </c>
      <c r="H30">
        <f>$G$24^2/E30</f>
        <v>0.0010824015783601013</v>
      </c>
      <c r="I30">
        <f>(G30+$H30/2)/(1+$H30)</f>
        <v>0.6194818307505068</v>
      </c>
      <c r="J30">
        <f>$G$24*SQRT((G30*(1-G30)+$H30/4)/E30)/(1+$H30)</f>
        <v>0.015964195807033912</v>
      </c>
      <c r="K30">
        <f>I30-J30</f>
        <v>0.6035176349434729</v>
      </c>
      <c r="L30">
        <f>I30+J30</f>
        <v>0.6354460265575407</v>
      </c>
      <c r="M30">
        <f>G30-K30</f>
        <v>0.01609352312922363</v>
      </c>
      <c r="N30">
        <f>L30-G30</f>
        <v>0.015834868484844167</v>
      </c>
    </row>
    <row r="31" spans="2:14" ht="12.75">
      <c r="B31" t="str">
        <f t="shared" si="4"/>
        <v>subjunctive</v>
      </c>
      <c r="C31">
        <f t="shared" si="5"/>
        <v>85</v>
      </c>
      <c r="D31">
        <f t="shared" si="6"/>
        <v>61</v>
      </c>
      <c r="E31" s="1">
        <f t="shared" si="7"/>
        <v>146</v>
      </c>
      <c r="G31">
        <f>D31/E31</f>
        <v>0.4178082191780822</v>
      </c>
      <c r="H31">
        <f>$G$24^2/E31</f>
        <v>0.02631125480547945</v>
      </c>
      <c r="I31">
        <f>(G31+$H31/2)/(1+$H31)</f>
        <v>0.4199153468920149</v>
      </c>
      <c r="J31">
        <f>$G$24*SQRT((G31*(1-G31)+$H31/4)/E31)/(1+$H31)</f>
        <v>0.0789964020563842</v>
      </c>
      <c r="K31">
        <f>I31-J31</f>
        <v>0.3409189448356307</v>
      </c>
      <c r="L31">
        <f>I31+J31</f>
        <v>0.49891174894839907</v>
      </c>
      <c r="M31">
        <f>G31-K31</f>
        <v>0.07688927434245152</v>
      </c>
      <c r="N31">
        <f>L31-G31</f>
        <v>0.08110352977031687</v>
      </c>
    </row>
    <row r="32" spans="2:14" ht="12.75">
      <c r="B32" t="str">
        <f t="shared" si="4"/>
        <v>imperative</v>
      </c>
      <c r="C32">
        <f t="shared" si="5"/>
        <v>697</v>
      </c>
      <c r="D32">
        <f t="shared" si="6"/>
        <v>1139</v>
      </c>
      <c r="E32" s="1">
        <f t="shared" si="7"/>
        <v>1836</v>
      </c>
      <c r="G32">
        <f>D32/E32</f>
        <v>0.6203703703703703</v>
      </c>
      <c r="H32">
        <f>$G$24^2/E32</f>
        <v>0.0020922893254901958</v>
      </c>
      <c r="I32">
        <f>(G32+$H32/2)/(1+$H32)</f>
        <v>0.6201190465714409</v>
      </c>
      <c r="J32">
        <f>$G$24*SQRT((G32*(1-G32)+$H32/4)/E32)/(1+$H32)</f>
        <v>0.02217637081824935</v>
      </c>
      <c r="K32">
        <f>I32-J32</f>
        <v>0.5979426757531916</v>
      </c>
      <c r="L32">
        <f>I32+J32</f>
        <v>0.6422954173896902</v>
      </c>
      <c r="M32">
        <f>G32-K32</f>
        <v>0.02242769461717875</v>
      </c>
      <c r="N32">
        <f>L32-G32</f>
        <v>0.021925047019319854</v>
      </c>
    </row>
    <row r="33" spans="2:14" ht="12.75">
      <c r="B33" t="str">
        <f t="shared" si="4"/>
        <v>declarative</v>
      </c>
      <c r="C33">
        <f t="shared" si="5"/>
        <v>30281</v>
      </c>
      <c r="D33">
        <f t="shared" si="6"/>
        <v>58502</v>
      </c>
      <c r="E33" s="1">
        <f t="shared" si="7"/>
        <v>88783</v>
      </c>
      <c r="G33">
        <f>D33/E33</f>
        <v>0.6589324532849757</v>
      </c>
      <c r="H33">
        <f>$G$24^2/E33</f>
        <v>4.326777875944719E-05</v>
      </c>
      <c r="I33">
        <f>(G33+$H33/2)/(1+$H33)</f>
        <v>0.658925576928274</v>
      </c>
      <c r="J33">
        <f>$G$24*SQRT((G33*(1-G33)+$H33/4)/E33)/(1+$H33)</f>
        <v>0.0031182764035523544</v>
      </c>
      <c r="K33">
        <f>I33-J33</f>
        <v>0.6558073005247217</v>
      </c>
      <c r="L33">
        <f>I33+J33</f>
        <v>0.6620438533318264</v>
      </c>
      <c r="M33">
        <f>G33-K33</f>
        <v>0.0031251527602540463</v>
      </c>
      <c r="N33">
        <f>L33-G33</f>
        <v>0.003111400046850621</v>
      </c>
    </row>
    <row r="34" spans="2:5" ht="12.75">
      <c r="B34" s="4" t="str">
        <f t="shared" si="4"/>
        <v>Total</v>
      </c>
      <c r="C34" s="4">
        <f t="shared" si="5"/>
        <v>32415</v>
      </c>
      <c r="D34" s="4">
        <f t="shared" si="6"/>
        <v>61907</v>
      </c>
      <c r="E34" s="5">
        <f t="shared" si="7"/>
        <v>94322</v>
      </c>
    </row>
    <row r="36" spans="2:4" ht="12.75">
      <c r="B36" t="s">
        <v>34</v>
      </c>
      <c r="C36">
        <f aca="true" t="shared" si="8" ref="C36:D40">$E29*C$34/$E$34</f>
        <v>2.7493055702805282</v>
      </c>
      <c r="D36">
        <f t="shared" si="8"/>
        <v>5.250694429719472</v>
      </c>
    </row>
    <row r="37" spans="3:4" ht="12.75">
      <c r="C37">
        <f t="shared" si="8"/>
        <v>1219.6606836156993</v>
      </c>
      <c r="D37">
        <f t="shared" si="8"/>
        <v>2329.3393163843007</v>
      </c>
    </row>
    <row r="38" spans="3:4" ht="12.75">
      <c r="C38">
        <f t="shared" si="8"/>
        <v>50.17482665761964</v>
      </c>
      <c r="D38">
        <f t="shared" si="8"/>
        <v>95.82517334238035</v>
      </c>
    </row>
    <row r="39" spans="3:4" ht="12.75">
      <c r="C39">
        <f t="shared" si="8"/>
        <v>630.9656283793813</v>
      </c>
      <c r="D39">
        <f t="shared" si="8"/>
        <v>1205.0343716206187</v>
      </c>
    </row>
    <row r="40" spans="3:4" ht="12.75">
      <c r="C40">
        <f t="shared" si="8"/>
        <v>30511.44955577702</v>
      </c>
      <c r="D40">
        <f t="shared" si="8"/>
        <v>58271.55044422298</v>
      </c>
    </row>
    <row r="42" spans="2:4" ht="12.75">
      <c r="B42" s="8" t="s">
        <v>36</v>
      </c>
      <c r="C42">
        <f aca="true" t="shared" si="9" ref="C42:D46">(C29-C36)^2/C36</f>
        <v>0.2042184192701936</v>
      </c>
      <c r="D42">
        <f t="shared" si="9"/>
        <v>0.1069303965729776</v>
      </c>
    </row>
    <row r="43" spans="3:4" ht="12.75">
      <c r="C43">
        <f t="shared" si="9"/>
        <v>13.928740692997245</v>
      </c>
      <c r="D43">
        <f t="shared" si="9"/>
        <v>7.293199954181363</v>
      </c>
    </row>
    <row r="44" spans="3:4" ht="12.75">
      <c r="C44">
        <f t="shared" si="9"/>
        <v>24.171338081596794</v>
      </c>
      <c r="D44">
        <f t="shared" si="9"/>
        <v>12.656305812185371</v>
      </c>
    </row>
    <row r="45" spans="3:4" ht="12.75">
      <c r="C45">
        <f t="shared" si="9"/>
        <v>6.910896630819492</v>
      </c>
      <c r="D45">
        <f t="shared" si="9"/>
        <v>3.6186007121652457</v>
      </c>
    </row>
    <row r="46" spans="3:4" ht="12.75">
      <c r="C46">
        <f t="shared" si="9"/>
        <v>1.7405596433805246</v>
      </c>
      <c r="D46">
        <f t="shared" si="9"/>
        <v>0.9113709409304233</v>
      </c>
    </row>
    <row r="48" spans="2:3" ht="12.75">
      <c r="B48" t="s">
        <v>26</v>
      </c>
      <c r="C48">
        <f>SUM(C42:D46)</f>
        <v>71.54216128409963</v>
      </c>
    </row>
    <row r="49" spans="2:4" ht="12.75">
      <c r="B49" t="s">
        <v>35</v>
      </c>
      <c r="C49">
        <f>CHIDIST(C48,4)</f>
        <v>1.0723176607351997E-14</v>
      </c>
      <c r="D49" s="7" t="str">
        <f>IF(C49&lt;0.5,"s","ns")</f>
        <v>s</v>
      </c>
    </row>
    <row r="51" spans="2:3" ht="15.75">
      <c r="B51" s="9" t="s">
        <v>39</v>
      </c>
      <c r="C51" s="2"/>
    </row>
    <row r="52" ht="12.75">
      <c r="G52" t="s">
        <v>37</v>
      </c>
    </row>
    <row r="53" spans="2:14" ht="12.75">
      <c r="B53" s="4"/>
      <c r="C53" s="3" t="str">
        <f>E3</f>
        <v>dimontr</v>
      </c>
      <c r="D53" s="3" t="str">
        <f>D3</f>
        <v>ditr</v>
      </c>
      <c r="E53" s="3" t="s">
        <v>26</v>
      </c>
      <c r="G53" t="s">
        <v>27</v>
      </c>
      <c r="H53" t="s">
        <v>32</v>
      </c>
      <c r="I53" t="s">
        <v>7</v>
      </c>
      <c r="J53" t="s">
        <v>8</v>
      </c>
      <c r="K53" t="s">
        <v>9</v>
      </c>
      <c r="L53" t="s">
        <v>10</v>
      </c>
      <c r="M53" t="s">
        <v>28</v>
      </c>
      <c r="N53" t="s">
        <v>29</v>
      </c>
    </row>
    <row r="54" spans="2:15" ht="12.75">
      <c r="B54" t="str">
        <f aca="true" t="shared" si="10" ref="B54:B59">B29</f>
        <v>exclamative</v>
      </c>
      <c r="C54">
        <f aca="true" t="shared" si="11" ref="C54:C59">E4</f>
        <v>0</v>
      </c>
      <c r="D54">
        <f aca="true" t="shared" si="12" ref="D54:D59">D4</f>
        <v>0</v>
      </c>
      <c r="E54" s="1">
        <f aca="true" t="shared" si="13" ref="E54:E59">SUM(C54:D54)</f>
        <v>0</v>
      </c>
      <c r="G54" t="e">
        <f>D54/E54</f>
        <v>#DIV/0!</v>
      </c>
      <c r="H54" t="e">
        <f>$G$24^2/E54</f>
        <v>#DIV/0!</v>
      </c>
      <c r="I54" t="e">
        <f>(G54+$H54/2)/(1+$H54)</f>
        <v>#DIV/0!</v>
      </c>
      <c r="J54" t="e">
        <f>$G$24*SQRT((G54*(1-G54)+$H54/4)/E54)/(1+$H54)</f>
        <v>#DIV/0!</v>
      </c>
      <c r="K54" t="e">
        <f>I54-J54</f>
        <v>#DIV/0!</v>
      </c>
      <c r="L54" t="e">
        <f>I54+J54</f>
        <v>#DIV/0!</v>
      </c>
      <c r="M54" t="e">
        <f>G54-K54</f>
        <v>#DIV/0!</v>
      </c>
      <c r="N54" t="e">
        <f>L54-G54</f>
        <v>#DIV/0!</v>
      </c>
      <c r="O54" t="s">
        <v>41</v>
      </c>
    </row>
    <row r="55" spans="2:14" ht="12.75">
      <c r="B55" t="str">
        <f t="shared" si="10"/>
        <v>interrogative</v>
      </c>
      <c r="C55">
        <f t="shared" si="11"/>
        <v>17</v>
      </c>
      <c r="D55">
        <f t="shared" si="12"/>
        <v>72</v>
      </c>
      <c r="E55" s="1">
        <f t="shared" si="13"/>
        <v>89</v>
      </c>
      <c r="G55">
        <f>D55/E55</f>
        <v>0.8089887640449438</v>
      </c>
      <c r="H55">
        <f>$G$24^2/E55</f>
        <v>0.04316228316404494</v>
      </c>
      <c r="I55">
        <f>(G55+$H55/2)/(1+$H55)</f>
        <v>0.796203926303529</v>
      </c>
      <c r="J55">
        <f>$G$24*SQRT((G55*(1-G55)+$H55/4)/E55)/(1+$H55)</f>
        <v>0.0809763968982349</v>
      </c>
      <c r="K55">
        <f>I55-J55</f>
        <v>0.7152275294052941</v>
      </c>
      <c r="L55">
        <f>I55+J55</f>
        <v>0.8771803232017639</v>
      </c>
      <c r="M55">
        <f>G55-K55</f>
        <v>0.0937612346396497</v>
      </c>
      <c r="N55">
        <f>L55-G55</f>
        <v>0.06819155915682007</v>
      </c>
    </row>
    <row r="56" spans="2:14" ht="12.75">
      <c r="B56" t="str">
        <f t="shared" si="10"/>
        <v>subjunctive</v>
      </c>
      <c r="C56">
        <f t="shared" si="11"/>
        <v>1</v>
      </c>
      <c r="D56">
        <f t="shared" si="12"/>
        <v>2</v>
      </c>
      <c r="E56" s="1">
        <f t="shared" si="13"/>
        <v>3</v>
      </c>
      <c r="G56">
        <f>D56/E56</f>
        <v>0.6666666666666666</v>
      </c>
      <c r="H56">
        <f>$G$24^2/E56</f>
        <v>1.2804810672</v>
      </c>
      <c r="I56">
        <f>(G56+$H56/2)/(1+$H56)</f>
        <v>0.5730839948920522</v>
      </c>
      <c r="J56">
        <f>$G$24*SQRT((G56*(1-G56)+$H56/4)/E56)/(1+$H56)</f>
        <v>0.36542388011179716</v>
      </c>
      <c r="K56">
        <f>I56-J56</f>
        <v>0.20766011478025503</v>
      </c>
      <c r="L56">
        <f>I56+J56</f>
        <v>0.9385078750038494</v>
      </c>
      <c r="M56">
        <f>G56-K56</f>
        <v>0.4590065518864116</v>
      </c>
      <c r="N56">
        <f>L56-G56</f>
        <v>0.2718412083371827</v>
      </c>
    </row>
    <row r="57" spans="2:14" ht="12.75">
      <c r="B57" t="str">
        <f t="shared" si="10"/>
        <v>imperative</v>
      </c>
      <c r="C57">
        <f t="shared" si="11"/>
        <v>25</v>
      </c>
      <c r="D57">
        <f t="shared" si="12"/>
        <v>62</v>
      </c>
      <c r="E57" s="1">
        <f t="shared" si="13"/>
        <v>87</v>
      </c>
      <c r="G57">
        <f>D57/E57</f>
        <v>0.7126436781609196</v>
      </c>
      <c r="H57">
        <f>$G$24^2/E57</f>
        <v>0.04415451955862069</v>
      </c>
      <c r="I57">
        <f>(G57+$H57/2)/(1+$H57)</f>
        <v>0.7036515421594949</v>
      </c>
      <c r="J57">
        <f>$G$24*SQRT((G57*(1-G57)+$H57/4)/E57)/(1+$H57)</f>
        <v>0.09349103275311746</v>
      </c>
      <c r="K57">
        <f>I57-J57</f>
        <v>0.6101605094063774</v>
      </c>
      <c r="L57">
        <f>I57+J57</f>
        <v>0.7971425749126123</v>
      </c>
      <c r="M57">
        <f>G57-K57</f>
        <v>0.10248316875454211</v>
      </c>
      <c r="N57">
        <f>L57-G57</f>
        <v>0.08449889675169275</v>
      </c>
    </row>
    <row r="58" spans="2:14" ht="12.75">
      <c r="B58" t="str">
        <f t="shared" si="10"/>
        <v>declarative</v>
      </c>
      <c r="C58">
        <f t="shared" si="11"/>
        <v>199</v>
      </c>
      <c r="D58">
        <f t="shared" si="12"/>
        <v>1589</v>
      </c>
      <c r="E58" s="1">
        <f t="shared" si="13"/>
        <v>1788</v>
      </c>
      <c r="G58">
        <f>D58/E58</f>
        <v>0.8887024608501118</v>
      </c>
      <c r="H58">
        <f>$G$24^2/E58</f>
        <v>0.002148458166442953</v>
      </c>
      <c r="I58">
        <f>(G58+$H58/2)/(1+$H58)</f>
        <v>0.8878691402282771</v>
      </c>
      <c r="J58">
        <f>$G$24*SQRT((G58*(1-G58)+$H58/4)/E58)/(1+$H58)</f>
        <v>0.014585735987569792</v>
      </c>
      <c r="K58">
        <f>I58-J58</f>
        <v>0.8732834042407074</v>
      </c>
      <c r="L58">
        <f>I58+J58</f>
        <v>0.9024548762158469</v>
      </c>
      <c r="M58">
        <f>G58-K58</f>
        <v>0.015419056609404458</v>
      </c>
      <c r="N58">
        <f>L58-G58</f>
        <v>0.013752415365735016</v>
      </c>
    </row>
    <row r="59" spans="2:5" ht="12.75">
      <c r="B59" s="4" t="str">
        <f t="shared" si="10"/>
        <v>Total</v>
      </c>
      <c r="C59" s="4">
        <f t="shared" si="11"/>
        <v>242</v>
      </c>
      <c r="D59" s="4">
        <f t="shared" si="12"/>
        <v>1725</v>
      </c>
      <c r="E59" s="5">
        <f t="shared" si="13"/>
        <v>1967</v>
      </c>
    </row>
    <row r="61" spans="2:4" ht="12.75">
      <c r="B61" t="s">
        <v>34</v>
      </c>
      <c r="C61">
        <f aca="true" t="shared" si="14" ref="C61:D65">$E54*C$59/$E$59</f>
        <v>0</v>
      </c>
      <c r="D61">
        <f t="shared" si="14"/>
        <v>0</v>
      </c>
    </row>
    <row r="62" spans="3:4" ht="12.75">
      <c r="C62">
        <f>$E55*C$59/$E$59</f>
        <v>10.949669547534317</v>
      </c>
      <c r="D62">
        <f t="shared" si="14"/>
        <v>78.05033045246569</v>
      </c>
    </row>
    <row r="63" spans="3:4" ht="12.75">
      <c r="C63">
        <f>$E56*C$59/$E$59</f>
        <v>0.36908998474834775</v>
      </c>
      <c r="D63">
        <f t="shared" si="14"/>
        <v>2.6309100152516525</v>
      </c>
    </row>
    <row r="64" spans="3:4" ht="12.75">
      <c r="C64">
        <f>$E57*C$59/$E$59</f>
        <v>10.703609557702084</v>
      </c>
      <c r="D64">
        <f t="shared" si="14"/>
        <v>76.29639044229792</v>
      </c>
    </row>
    <row r="65" spans="3:4" ht="12.75">
      <c r="C65">
        <f>$E58*C$59/$E$59</f>
        <v>219.97763091001525</v>
      </c>
      <c r="D65">
        <f t="shared" si="14"/>
        <v>1568.0223690899847</v>
      </c>
    </row>
    <row r="67" spans="2:4" ht="12.75">
      <c r="B67" s="8" t="s">
        <v>36</v>
      </c>
      <c r="C67">
        <v>0</v>
      </c>
      <c r="D67">
        <v>0</v>
      </c>
    </row>
    <row r="68" spans="3:4" ht="12.75">
      <c r="C68">
        <f aca="true" t="shared" si="15" ref="C68:D71">(C55-C62)^2/C62</f>
        <v>3.343160122332347</v>
      </c>
      <c r="D68">
        <f t="shared" si="15"/>
        <v>0.46901144904604575</v>
      </c>
    </row>
    <row r="69" spans="3:4" ht="12.75">
      <c r="C69">
        <f t="shared" si="15"/>
        <v>1.0784563759329207</v>
      </c>
      <c r="D69">
        <f t="shared" si="15"/>
        <v>0.15129648868160403</v>
      </c>
    </row>
    <row r="70" spans="3:4" ht="12.75">
      <c r="C70">
        <f t="shared" si="15"/>
        <v>19.095126609093747</v>
      </c>
      <c r="D70">
        <f t="shared" si="15"/>
        <v>2.678852544580109</v>
      </c>
    </row>
    <row r="71" spans="3:4" ht="12.75">
      <c r="C71">
        <f t="shared" si="15"/>
        <v>2.0004806705861835</v>
      </c>
      <c r="D71">
        <f t="shared" si="15"/>
        <v>0.2806471433518008</v>
      </c>
    </row>
    <row r="73" spans="2:3" ht="12.75">
      <c r="B73" t="s">
        <v>26</v>
      </c>
      <c r="C73">
        <f>SUM(C67:D71)</f>
        <v>29.09703140360476</v>
      </c>
    </row>
    <row r="74" spans="2:4" ht="12.75">
      <c r="B74" t="s">
        <v>35</v>
      </c>
      <c r="C74">
        <f>CHIDIST(C73,4)</f>
        <v>7.470485849001245E-06</v>
      </c>
      <c r="D74" s="7" t="str">
        <f>IF(C74&lt;0.5,"s","ns")</f>
        <v>s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2018-07-11T07:42:47Z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